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6"/>
  </bookViews>
  <sheets>
    <sheet name="1" sheetId="1" r:id="rId1"/>
    <sheet name="2" sheetId="2" r:id="rId2"/>
    <sheet name="2a" sheetId="3" r:id="rId3"/>
    <sheet name="3" sheetId="4" r:id="rId4"/>
    <sheet name="3a" sheetId="5" r:id="rId5"/>
    <sheet name="4" sheetId="6" r:id="rId6"/>
    <sheet name="4a" sheetId="7" r:id="rId7"/>
    <sheet name="4b" sheetId="8" r:id="rId8"/>
    <sheet name="5" sheetId="9" r:id="rId9"/>
    <sheet name="6" sheetId="10" r:id="rId10"/>
    <sheet name="6a" sheetId="11" r:id="rId11"/>
    <sheet name="7" sheetId="12" r:id="rId12"/>
    <sheet name="8" sheetId="13" r:id="rId13"/>
    <sheet name="8a" sheetId="14" r:id="rId14"/>
    <sheet name="9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  <sheet name="18" sheetId="24" r:id="rId24"/>
    <sheet name="18a" sheetId="25" r:id="rId25"/>
    <sheet name="19" sheetId="26" r:id="rId26"/>
    <sheet name="20" sheetId="27" r:id="rId27"/>
  </sheets>
  <definedNames>
    <definedName name="_xlnm.Print_Area" localSheetId="18">'13'!$A$1:$E$59</definedName>
    <definedName name="_xlnm.Print_Area" localSheetId="19">'14'!$A$1:$D$21</definedName>
    <definedName name="_xlnm.Print_Area" localSheetId="21">'16'!$A$1:$E$54</definedName>
    <definedName name="_xlnm.Print_Area" localSheetId="23">'18'!$A$1:$E$45</definedName>
    <definedName name="_xlnm.Print_Area" localSheetId="24">'18a'!$A$1:$E$44</definedName>
    <definedName name="_xlnm.Print_Area" localSheetId="8">'5'!$A$1:$E$58</definedName>
    <definedName name="_xlnm.Print_Area" localSheetId="10">'6a'!$A$1:$D$29</definedName>
    <definedName name="_xlnm.Print_Area" localSheetId="14">'9'!$A$1:$H$41</definedName>
  </definedNames>
  <calcPr fullCalcOnLoad="1"/>
</workbook>
</file>

<file path=xl/sharedStrings.xml><?xml version="1.0" encoding="utf-8"?>
<sst xmlns="http://schemas.openxmlformats.org/spreadsheetml/2006/main" count="1437" uniqueCount="941">
  <si>
    <t>önkormányzat felhalm. c.  kiadás és finansz. célú felh. kiadások</t>
  </si>
  <si>
    <t>Összeg e. ei.</t>
  </si>
  <si>
    <t>Tervezett e. előirányzat</t>
  </si>
  <si>
    <t>Összeg mód. ei.</t>
  </si>
  <si>
    <t xml:space="preserve">   Többcélú 2013. éves műk. támog.</t>
  </si>
  <si>
    <t xml:space="preserve">   TISZK működési támogatás</t>
  </si>
  <si>
    <t>Teljesítés</t>
  </si>
  <si>
    <t>1000.-Ft-ban</t>
  </si>
  <si>
    <t>ezer forintban</t>
  </si>
  <si>
    <t>Önkormányzat</t>
  </si>
  <si>
    <t>Családsegítő és Gyermekjóléti Szolg.</t>
  </si>
  <si>
    <t>VGSZ</t>
  </si>
  <si>
    <t>Könyvtár és Műv.Központ</t>
  </si>
  <si>
    <t>VGSZ összesen:</t>
  </si>
  <si>
    <t>Önkormányzat és intézményei összesen:</t>
  </si>
  <si>
    <t>Személyi</t>
  </si>
  <si>
    <t>eredeti ei.</t>
  </si>
  <si>
    <t>módosított ei</t>
  </si>
  <si>
    <t>Ellátottak pénzbeli juttatásai</t>
  </si>
  <si>
    <t>Felhalmozási p.eszk.átadás</t>
  </si>
  <si>
    <t>Céltart. + Ált.tartalék működési</t>
  </si>
  <si>
    <t>Fejlesztési célú hitelek törlesztése</t>
  </si>
  <si>
    <t>Fejlesztési célú hitelek kamatkiadásai</t>
  </si>
  <si>
    <t>Felhalmozás, felújítás</t>
  </si>
  <si>
    <t>Dologi</t>
  </si>
  <si>
    <t xml:space="preserve">Intézményi finanszírozás </t>
  </si>
  <si>
    <t>Összesen</t>
  </si>
  <si>
    <t>Engedélyezett létszámkeret (nyitó)</t>
  </si>
  <si>
    <t>Engedélyezett létszámkeret (záró)</t>
  </si>
  <si>
    <t>2013. évi költségvetésének bevételei, címei, kiemelt előirányzatai</t>
  </si>
  <si>
    <t>Intézmény működési bevételei</t>
  </si>
  <si>
    <t>Működési célú átvétel</t>
  </si>
  <si>
    <t>Felhalmozási célú átvétel</t>
  </si>
  <si>
    <t>Hitel felvétel - felhalmozás</t>
  </si>
  <si>
    <t>Pénzmaradvány - működési</t>
  </si>
  <si>
    <t>Pénzmaradvány - felhalmozási</t>
  </si>
  <si>
    <t>Felhalmozási célú egyéb bevétel</t>
  </si>
  <si>
    <t>TB támogatás</t>
  </si>
  <si>
    <t>Működőképesség megőrz. tám. igény</t>
  </si>
  <si>
    <t>Nagykáta Székhelyű Közös Fenntartású Családsegítő és Gyermekjóléti Szolgálat</t>
  </si>
  <si>
    <t>Műk.c.tám.ért. Kiadás</t>
  </si>
  <si>
    <t>Műk.c.tám.ért. Bevétel</t>
  </si>
  <si>
    <t>Finanszírozási kiadás</t>
  </si>
  <si>
    <t>Folyószámla hitel törlesztése</t>
  </si>
  <si>
    <t>Közhatalmi bevételek</t>
  </si>
  <si>
    <t>Ellátás típusa</t>
  </si>
  <si>
    <t>Ellátottak száma</t>
  </si>
  <si>
    <t>Év közben igényelt kp-i támogatás</t>
  </si>
  <si>
    <t>Önkormányzati forrás</t>
  </si>
  <si>
    <t>Szociális támogatás tervezett összege 2013. év</t>
  </si>
  <si>
    <t>Rendszeres szociális segély</t>
  </si>
  <si>
    <t>Foglalkoztatást helyettesítő támogatás</t>
  </si>
  <si>
    <t>Méltányossági közgyógyellátás</t>
  </si>
  <si>
    <t>Ápolási díj/méltányos</t>
  </si>
  <si>
    <t>ÖSSZESEN</t>
  </si>
  <si>
    <t>Átmeneti segély</t>
  </si>
  <si>
    <t>Rendkívüli gyermekvédelmi támogatás</t>
  </si>
  <si>
    <t>Temetési segély, köztemetés</t>
  </si>
  <si>
    <t>Lakásfenntartási támogatás</t>
  </si>
  <si>
    <t xml:space="preserve">Rendszeres szociális ellátások bemutatása </t>
  </si>
  <si>
    <t>Ft-ban</t>
  </si>
  <si>
    <t xml:space="preserve">Eseti szociális ellátások </t>
  </si>
  <si>
    <t>Időskorúak járadéka</t>
  </si>
  <si>
    <t>Óvodáztatási támogatás</t>
  </si>
  <si>
    <t>Strandot megkerülő út - igazgatási és szakérői díjak</t>
  </si>
  <si>
    <t>Kerékpárút - igazgatási díj</t>
  </si>
  <si>
    <t>Polgármesteri Hivatal - Irodabútorok</t>
  </si>
  <si>
    <t>Intézmények Összesen:</t>
  </si>
  <si>
    <t>Önkormányzat + intézményei összesen:</t>
  </si>
  <si>
    <t>Nagykáta SE pályázat</t>
  </si>
  <si>
    <t>Buszváró létesítése</t>
  </si>
  <si>
    <t>2012.évi PM átadás</t>
  </si>
  <si>
    <t>Folyószámla hitel törlesztés</t>
  </si>
  <si>
    <t xml:space="preserve">              - Szerk.átalakítás</t>
  </si>
  <si>
    <t>Összes működési kiadás</t>
  </si>
  <si>
    <t>Összes felhalmozási kiadás</t>
  </si>
  <si>
    <t>Összes önkormányzati kiadás</t>
  </si>
  <si>
    <t>Finanszírozási célú műk. kiadások</t>
  </si>
  <si>
    <t xml:space="preserve">Finanszírozási célú felh. kiadások </t>
  </si>
  <si>
    <t>Működési kiadások fin. c. nélkül</t>
  </si>
  <si>
    <t>Felh. kiadások finan. c. nélkül</t>
  </si>
  <si>
    <t>Összes kiadás finansz. c. nélkül</t>
  </si>
  <si>
    <t>ÖSSZES FORRÁS</t>
  </si>
  <si>
    <t>Működési pénzmaradvány</t>
  </si>
  <si>
    <t>Felhalmozási pénzmaradvány</t>
  </si>
  <si>
    <t>Mód. Ei.</t>
  </si>
  <si>
    <t>Folyószámla hitel (likviditási célra)</t>
  </si>
  <si>
    <t>Felhalmozási hitelfelvétel</t>
  </si>
  <si>
    <t>Működési forrás finanszírozási bevételek nélkül</t>
  </si>
  <si>
    <t>Felhalmozási forrás finanszírozási bevételek nélkül</t>
  </si>
  <si>
    <t>ÖSSZES 2013. ÉVI FORRÁS FINANSZÍROZÁSI BEV.-EK NÉLKÜL</t>
  </si>
  <si>
    <t>Folyószámla hitelfelvétel</t>
  </si>
  <si>
    <t>Ebből:</t>
  </si>
  <si>
    <t>Bevételek és kiadások különbsége</t>
  </si>
  <si>
    <t>Működési bevételek és kiadások különbsége</t>
  </si>
  <si>
    <t>Felhalmozási bevételek és kiadások különbsége</t>
  </si>
  <si>
    <t>6.) Egyéb közhatalmi bevételek</t>
  </si>
  <si>
    <t>7.) Működési jellegű saját bevétel:</t>
  </si>
  <si>
    <t>8.) Müködési kölcsönök visszatérülése</t>
  </si>
  <si>
    <t>ÖSSZES BEVÉTELI FORRÁS ÉS KIADÁS KÜLÖNBÖZETE</t>
  </si>
  <si>
    <t>Összes működési forrás és műk. kiadás különbözete</t>
  </si>
  <si>
    <t>Összes felhalmozási forrás és felh. kiadás különbözete</t>
  </si>
  <si>
    <t>Összes működ. bevételi forrás</t>
  </si>
  <si>
    <t>Összes felhalm. bevételi forrás</t>
  </si>
  <si>
    <t>ÖNKORMÁNYZAT ÖSSZ. FORRÁSAI ÉS KIADÁSAI</t>
  </si>
  <si>
    <t xml:space="preserve">               - Adósságkonsz. (f.szlahitel törl.-hez)</t>
  </si>
  <si>
    <t>18. melléklet Nagykáta Város Önkormányzata 2013. évi költségvetésének teljesítéséről szóló   7/2014 (IV.30.) számú zárszámadási rendeletéhez</t>
  </si>
  <si>
    <t>1. melléklet Nagykáta Város Önkormányzata 2013. évi költségvetésének teljesítéséről szóló  7/2014 (IV.30.) számú zárszámadási rendeletéhez</t>
  </si>
  <si>
    <t>2. melléklet Nagykáta Város Önkormányzata 2013. évi költségvetésének teljesítéséről szóló   7/2014 (IV.30.) számú zárszámadási rendeletéhez</t>
  </si>
  <si>
    <t>2a melléklet Nagykáta Város Önkormányzata 2013. évi költségvetésének teljesítéséről szóló 7/2014 (IV.30.) számú zárszámadási rendeletéhez</t>
  </si>
  <si>
    <t>3. melléklet Nagykáta Város Önkormányzata 2013. évi költségvetésének teljesítéséről szóló   7/2014 (IV.30.) számú zárszámadási rendeletéhez</t>
  </si>
  <si>
    <t xml:space="preserve"> 7/2014 (IV.30.) számú zárszámadási rendeletéhez</t>
  </si>
  <si>
    <t>4. melléklet Nagykáta Város Önkormányzata 2013. évi költségvetésének teljesítéséről szóló   7/2014 (IV.30.) számú zárszámadási rendeletéhez</t>
  </si>
  <si>
    <t>4a. melléklet Nagykáta Város Önkormányzata 2013. évi költségvetésének teljesítéséről szóló  7/2014 (IV.30.) számú zárszámadási rendeletéhez</t>
  </si>
  <si>
    <t>4b. melléklet Nagykáta Város Önkormányzata 2013. évi költségvetésének teljesítéséről szóló  7/2014 (IV.30.) számú zárszámadási rendeletéhez</t>
  </si>
  <si>
    <t>5. melléklet Nagykáta Város Önkormányzata 2013. évi költségvetésének teljesítéséről szóló   7/2014 (IV.30.) számú zárszámadási rendeletéhez</t>
  </si>
  <si>
    <t>6. melléklet Nagykáta Város Önkormányzata 2013. évi költségvetésének teljesítéséről szóló   7/2014 (IV.30.) számú zárszámadási rendeletéhez</t>
  </si>
  <si>
    <t xml:space="preserve">6/a. melléklet Nagykáta Város Önkormányzat 2013.évi költségv.-nek végrehajtásáról szóló 7/2014 (IV.30.) </t>
  </si>
  <si>
    <t>7. melléklet Nagykáta Város Önkormányzata 2013. évi költségvetésének teljesítéséről szóló  7/2014 (IV.30.) számú zárszámadási rendeletéhez</t>
  </si>
  <si>
    <t>8. melléklet Nagykáta Város Önkormányzata 2013. évi költségvetésének teljesítéséről szóló   7/2014 (IV.30.) számú zárszámadási rendeletéhez</t>
  </si>
  <si>
    <t>8a. melléklet Nagykáta Város Önkormányzata 2013. évi költségvetésének teljesítéséről szóló  7/2014 (IV.30.) számú zárszámadási rendeletéhez</t>
  </si>
  <si>
    <t>9. melléklet Nagykáta Város Önkormányzata 2013. évi költségvetésének teljesítéséről szóló   7/2014 (IV.30.) számú zárszámadási rendeletéhez</t>
  </si>
  <si>
    <t>10. melléklet Nagykáta Város Önkormányzata 2013. évi költségvetésének teljesítéséről szóló  7/2014 (IV.30.) számú zárszámadási rendeletéhez</t>
  </si>
  <si>
    <t>11. melléklet Nagykáta Város Önkormányzata 2013. évi költségvetésének teljesítéséről szóló   7/2014 (IV.30.) számú zárszámadási rendeletéhez</t>
  </si>
  <si>
    <t>12. melléklet Nagykáta Város Önkormányzata 2013. évi költségvetésének teljesítéséről szóló   7/2014 (IV.30.) számú zárszámadási rendeletéhez</t>
  </si>
  <si>
    <t>13. melléklet Nagykáta Város Önkormányzata 2013. évi költségvetésének teljesítéséről szóló  7/2014 (IV.30.) számú zárszámadási rendeletéhez</t>
  </si>
  <si>
    <t>14. melléklet Nagykáta Város Önkormányzata 2013. évi költségvetésének teljesítéséről szóló  7/2014 (IV.30.) számú zárszámadási rendeletéhez</t>
  </si>
  <si>
    <t>15. melléklet Nagykáta Város Önkormányzata 2013. évi költségvetésének teljesítéséről szóló   7/2014 (IV.30.) számú zárszámadási rendeletéhez</t>
  </si>
  <si>
    <t>16. melléklet Nagykáta Város Önkormányzata 2013. évi költségvetésének teljesítéséről szóló   7/2014 (IV.30.) számú zárszámadási rendeletéhez</t>
  </si>
  <si>
    <t>17. melléklet Nagykáta Város Önkormányzata 2013. évi költségvetésének teljesítéséről szóló  7/2014 (IV.30.) számú zárszámadási rendeletéhez</t>
  </si>
  <si>
    <t>18a. melléklet Nagykáta Város Önkormányzata 2013. évi költségvetésének teljesítéséről szóló   7/2014 (IV.30.) számú zárszámadási rendeletéhez</t>
  </si>
  <si>
    <t>19 melléklet Nagykáta Város Önkormányzata 2013. évi költségvetésének teljesítéséről szóló 7/2014 (IV.30.) sz. zárszámadási rendeletéhez</t>
  </si>
  <si>
    <t>20. melléklet Nagykáta Város Önkormányzata 2013. évi költségvetésének teljesítéséről szóló 7/2014 (IV.30.) sz. zárszámadási rendeletéhez</t>
  </si>
  <si>
    <r>
      <t>VI.)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Folyószámla hitel igénybevétel:</t>
    </r>
  </si>
  <si>
    <t xml:space="preserve">V.) Felhalmozási hitel igénybevétel </t>
  </si>
  <si>
    <t>Tápiómenti Területfejlesztési Társulás</t>
  </si>
  <si>
    <t>e Ft-ban</t>
  </si>
  <si>
    <t>Bevételi források</t>
  </si>
  <si>
    <t xml:space="preserve">     Működési célú átvétel</t>
  </si>
  <si>
    <t xml:space="preserve">     Előző évi maradvány</t>
  </si>
  <si>
    <t>1. Működési bevétel összesen:</t>
  </si>
  <si>
    <t xml:space="preserve">     Felhalmozási célú átvétel</t>
  </si>
  <si>
    <t>Fejlesztési hitel tőketörlesztés (3.sz. m.)</t>
  </si>
  <si>
    <t>Önkorm.fejl. felújítási fa.-ok (3. sz. mell.)</t>
  </si>
  <si>
    <t xml:space="preserve">Nevelési T. 9 havi vagyon működt. </t>
  </si>
  <si>
    <t xml:space="preserve"> Intézm.-ek bev. elmaradás, infl. energia áremelk. </t>
  </si>
  <si>
    <t xml:space="preserve"> Gyógyfürdő Kft. fürdőfejl. koncepc. támog. </t>
  </si>
  <si>
    <t>Szociális Intézm. létszám bértám -I. félévi mód.</t>
  </si>
  <si>
    <t xml:space="preserve">     Felhalmozási cél tám.ért. bevétel</t>
  </si>
  <si>
    <t xml:space="preserve">     Felhalmozási célú tám.ért.bevétel</t>
  </si>
  <si>
    <t xml:space="preserve">     Felhalmozási cél támogatásértékű bevétel</t>
  </si>
  <si>
    <t xml:space="preserve">     Előző évi felh. maradvány</t>
  </si>
  <si>
    <t>2.Felhalmozási bevétel:</t>
  </si>
  <si>
    <t>Kiadások</t>
  </si>
  <si>
    <t xml:space="preserve">     Személyi juttatás</t>
  </si>
  <si>
    <t xml:space="preserve">     Munk. terhelő járulék</t>
  </si>
  <si>
    <t xml:space="preserve">     Dologi kiadás</t>
  </si>
  <si>
    <t xml:space="preserve">     Működési célra átadott pe.</t>
  </si>
  <si>
    <t>1. Működési kiadás összesen:</t>
  </si>
  <si>
    <t>2. Felhalmozási kiadás:</t>
  </si>
  <si>
    <t>3. Céltartalék</t>
  </si>
  <si>
    <r>
      <t xml:space="preserve">     </t>
    </r>
    <r>
      <rPr>
        <sz val="10"/>
        <rFont val="Arial"/>
        <family val="2"/>
      </rPr>
      <t>Intézményi műk. bevétel</t>
    </r>
  </si>
  <si>
    <t xml:space="preserve">     Tárgyi eszközök értékesítése…</t>
  </si>
  <si>
    <t>Tápió-vidéki Többcélú Kistérségi Társulás</t>
  </si>
  <si>
    <t xml:space="preserve">     Tartalékok</t>
  </si>
  <si>
    <t xml:space="preserve">     Finanszírozási kiadás</t>
  </si>
  <si>
    <t>Kistérségi Gondozási Központ</t>
  </si>
  <si>
    <t xml:space="preserve">    Központi támogatás</t>
  </si>
  <si>
    <t>Támogatásértékű bevétel</t>
  </si>
  <si>
    <t>Állami támogtatás felhalmozási</t>
  </si>
  <si>
    <t>Bérkompenzáció 1-9 hó</t>
  </si>
  <si>
    <t>Házi segítaégnyújtás II.félév</t>
  </si>
  <si>
    <t>Szociális étkeztetés</t>
  </si>
  <si>
    <t xml:space="preserve">Szerkezetátalakítási tartalék tám </t>
  </si>
  <si>
    <t>2066 hrsz lakóépület vásárlás</t>
  </si>
  <si>
    <t>Szobor</t>
  </si>
  <si>
    <t xml:space="preserve">   Családsegítő finanszírozás</t>
  </si>
  <si>
    <t>Működési kölcsön háztartásoknak</t>
  </si>
  <si>
    <t>Működési p.eszk.átadás, +kölcsönök</t>
  </si>
  <si>
    <t xml:space="preserve">     7.) Faladatalapú támogatásból felh. Célú - </t>
  </si>
  <si>
    <t xml:space="preserve">          könyvtár </t>
  </si>
  <si>
    <t xml:space="preserve">               -műk. célra átvett int. + pm</t>
  </si>
  <si>
    <t>Számítógép beszerzés</t>
  </si>
  <si>
    <t>Költségvetéssel sz. befiz.(rehab)</t>
  </si>
  <si>
    <t>Rövid lejáratú köt.</t>
  </si>
  <si>
    <t>Útfelújítás</t>
  </si>
  <si>
    <t>adatok e Ft-ban</t>
  </si>
  <si>
    <t>Kötelezettség megnevezése</t>
  </si>
  <si>
    <t>-</t>
  </si>
  <si>
    <t>2013. IV. negyedév</t>
  </si>
  <si>
    <t>Beruházási Projektiroda</t>
  </si>
  <si>
    <t>3. Tartalékok (működési)</t>
  </si>
  <si>
    <t xml:space="preserve">    Irányítószervi támogatás</t>
  </si>
  <si>
    <t xml:space="preserve">     Tartalékok - működési</t>
  </si>
  <si>
    <t>4. Finanszírozási kiadások</t>
  </si>
  <si>
    <t>4. Finanszírozási bevételek</t>
  </si>
  <si>
    <r>
      <t xml:space="preserve">    </t>
    </r>
    <r>
      <rPr>
        <sz val="10"/>
        <rFont val="Arial"/>
        <family val="2"/>
      </rPr>
      <t>Központi, irányítószervi támogatás</t>
    </r>
  </si>
  <si>
    <t xml:space="preserve">   Többcélú II. félévi feladatalapú tám.ű</t>
  </si>
  <si>
    <t xml:space="preserve">   Tápiómente Táncegyüttes támogatása</t>
  </si>
  <si>
    <t xml:space="preserve">   PM igénybevétel - vgsz</t>
  </si>
  <si>
    <t xml:space="preserve">   PM igénybevétel - ipari</t>
  </si>
  <si>
    <t xml:space="preserve">   PM igénybevétel - PH</t>
  </si>
  <si>
    <t xml:space="preserve">   PM igénybevétel - Váci M.Ált.iskola</t>
  </si>
  <si>
    <t xml:space="preserve">   PM igénybevétel - Mátray G.Ált.Iskola</t>
  </si>
  <si>
    <t xml:space="preserve">   Mátray 2012. 12.havi járulék</t>
  </si>
  <si>
    <t xml:space="preserve">   Ipari 2012.12.havi járulék</t>
  </si>
  <si>
    <t>Árop 3.2 tám.előleg</t>
  </si>
  <si>
    <t>Fűtéskorszerűsítés</t>
  </si>
  <si>
    <t>Egyéb építmény</t>
  </si>
  <si>
    <t xml:space="preserve">               -műk. célra átvett önk.</t>
  </si>
  <si>
    <t xml:space="preserve">               - Szeretlek Magyarország pályázat</t>
  </si>
  <si>
    <t xml:space="preserve">              - Természetbeni gyermekvédelmi tám.</t>
  </si>
  <si>
    <t>2013.IV. negyedév</t>
  </si>
  <si>
    <t>Működési célú visszatérítendő tám, kölcsönök</t>
  </si>
  <si>
    <t>Többcélú Kistérségi Iroda</t>
  </si>
  <si>
    <t>adatok ezer forintban</t>
  </si>
  <si>
    <t>Intézmény megnevezése</t>
  </si>
  <si>
    <t>Előirányzat</t>
  </si>
  <si>
    <t>1. Városgazdálkodási Szervezet</t>
  </si>
  <si>
    <t>a.) Városgazdálkodási Szervezet - saját</t>
  </si>
  <si>
    <t>Összesen:</t>
  </si>
  <si>
    <t>d.)Városi Napköziotthonos Óvoda</t>
  </si>
  <si>
    <t>e.)Városi Könyvtár és Műv.Közp.</t>
  </si>
  <si>
    <t xml:space="preserve">VGSZ és intézményei összesen </t>
  </si>
  <si>
    <t>3. Polgármesteri Hivatal</t>
  </si>
  <si>
    <t>Intézmények összesen:</t>
  </si>
  <si>
    <t xml:space="preserve">6/a. melléklet Nagykáta Város Önkormányzat 2011.évi költségv.-nek végrehajtásáról szóló /2012 (IV..) </t>
  </si>
  <si>
    <t>%</t>
  </si>
  <si>
    <t>2013.év</t>
  </si>
  <si>
    <t>2013. évi  költségvetésének kiadásai, címei, kiemelt előirányzatai</t>
  </si>
  <si>
    <t>teljesítés</t>
  </si>
  <si>
    <t xml:space="preserve">Felhalm. Kiad.  </t>
  </si>
  <si>
    <t>Pénzeszköz átad.  műküdési</t>
  </si>
  <si>
    <t>Támogatásértékű kiadások m.</t>
  </si>
  <si>
    <t>Pénzeszköz átad.  Felh.</t>
  </si>
  <si>
    <t>Felh.hitel törlesztés</t>
  </si>
  <si>
    <t>Finanszírozási kiadások</t>
  </si>
  <si>
    <t>Finanszírozási bevételek</t>
  </si>
  <si>
    <t>Kiadások:</t>
  </si>
  <si>
    <t>Bevételek:</t>
  </si>
  <si>
    <t>2013. évi</t>
  </si>
  <si>
    <t>Összeg Teljesítés</t>
  </si>
  <si>
    <t>Összeg %</t>
  </si>
  <si>
    <t xml:space="preserve"> 2013. évi feladatai</t>
  </si>
  <si>
    <t xml:space="preserve">VGSZ </t>
  </si>
  <si>
    <t>Nagykáta Város intézményeinek 2013. évi felhalmozási  kiadásai</t>
  </si>
  <si>
    <t>2013.évi</t>
  </si>
  <si>
    <t>Pénzügyi elszámolások</t>
  </si>
  <si>
    <t>Előző évi tart. maradv.</t>
  </si>
  <si>
    <t>Kijáró, visszajáró finansz.</t>
  </si>
  <si>
    <t>Normatív tám. Elszám.</t>
  </si>
  <si>
    <t>Int. elv. mutatósz.</t>
  </si>
  <si>
    <t>Költségv. pm.</t>
  </si>
  <si>
    <t>Köt. váll. terhelt</t>
  </si>
  <si>
    <t>aktív</t>
  </si>
  <si>
    <t>passzív</t>
  </si>
  <si>
    <t xml:space="preserve"> - VGSZ saját</t>
  </si>
  <si>
    <t xml:space="preserve"> - Városi Óvoda</t>
  </si>
  <si>
    <t xml:space="preserve"> - Könyvtár és Műv.Közp.</t>
  </si>
  <si>
    <t>önkormányz. rendeletéhez</t>
  </si>
  <si>
    <t>Műk.maradv.</t>
  </si>
  <si>
    <t>Fejl.maradv.</t>
  </si>
  <si>
    <t>Városi Napköziotthonos Óvoda:</t>
  </si>
  <si>
    <t>Könyvtár és Művelődési Központ:</t>
  </si>
  <si>
    <t>Városgazdálkodási Szervezet - saját</t>
  </si>
  <si>
    <t>Városgazdálodási Szervezet összesen:</t>
  </si>
  <si>
    <t>Polgármesteri Hivatal összesen:</t>
  </si>
  <si>
    <t>01 - Könyvviteli Mérleg</t>
  </si>
  <si>
    <t>Előző évi állományi érték</t>
  </si>
  <si>
    <t>Tárgyévi állományi érték</t>
  </si>
  <si>
    <t/>
  </si>
  <si>
    <t>ESZKÖZÖK</t>
  </si>
  <si>
    <t>01</t>
  </si>
  <si>
    <t>02</t>
  </si>
  <si>
    <t>03</t>
  </si>
  <si>
    <t>04</t>
  </si>
  <si>
    <t>05</t>
  </si>
  <si>
    <t>06</t>
  </si>
  <si>
    <t>07</t>
  </si>
  <si>
    <t>I. Immateriális javak összesen (01+...+06)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</si>
  <si>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</si>
  <si>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</si>
  <si>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</si>
  <si>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</si>
  <si>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</si>
  <si>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</si>
  <si>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</si>
  <si>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</si>
  <si>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</si>
  <si>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II. Tárgyi eszközök összesen (08+...+15)</t>
  </si>
  <si>
    <t>17</t>
  </si>
  <si>
    <t>18</t>
  </si>
  <si>
    <t>19</t>
  </si>
  <si>
    <t>20</t>
  </si>
  <si>
    <t>3. Tartósan adott kölcsön (191-194-ből,1981-ből)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</si>
  <si>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</si>
  <si>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</si>
  <si>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</si>
  <si>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</si>
  <si>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</si>
  <si>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</si>
  <si>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</si>
  <si>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</si>
  <si>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</si>
  <si>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5. Üzemeltetésre, kezelésre átadott, koncesszióba, vagyonkezelésbe adott, illetve vagyonkezelésbe vett eszközök értékhelyesbítése (169.)</t>
  </si>
  <si>
    <t>30</t>
  </si>
  <si>
    <t>31</t>
  </si>
  <si>
    <t>32</t>
  </si>
  <si>
    <t>1. Anyagok (21., 241.)</t>
  </si>
  <si>
    <t>33</t>
  </si>
  <si>
    <t>34</t>
  </si>
  <si>
    <t>35</t>
  </si>
  <si>
    <t>36</t>
  </si>
  <si>
    <t>37</t>
  </si>
  <si>
    <t>38</t>
  </si>
  <si>
    <t>39</t>
  </si>
  <si>
    <t>1. Követelések áruszállításból és szolgáltatásból (vevők) (282., 283., 284., 2882., 2883., 2884.)</t>
  </si>
  <si>
    <t>40</t>
  </si>
  <si>
    <t>41</t>
  </si>
  <si>
    <t>42</t>
  </si>
  <si>
    <t>43</t>
  </si>
  <si>
    <t>Ebből: - tartósan adott kölcsönökből a mérlegfordulónapot követő egy éven belül esedékes részletek (191-194-ből, 1981-ből)</t>
  </si>
  <si>
    <t>44</t>
  </si>
  <si>
    <t>- egyéb hosszú lejáratú követelésekből a mérlegfordulónapot követő egy éven belül esedékes részletek (195-ből, 1982-ből)</t>
  </si>
  <si>
    <t>45</t>
  </si>
  <si>
    <t>- nemzetközi támogatási programok miatti követelések (2874.)</t>
  </si>
  <si>
    <t>46</t>
  </si>
  <si>
    <t>47</t>
  </si>
  <si>
    <t>- előfinanszírozás miatti követelések (2876.)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</si>
  <si>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</si>
  <si>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</si>
  <si>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</si>
  <si>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</si>
  <si>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</si>
  <si>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</si>
  <si>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</si>
  <si>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</si>
  <si>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</si>
  <si>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</si>
  <si>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</si>
  <si>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</si>
  <si>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</si>
  <si>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</si>
  <si>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</si>
  <si>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</si>
  <si>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</si>
  <si>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</si>
  <si>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</si>
  <si>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</si>
  <si>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</si>
  <si>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</si>
  <si>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FORRÁSOK</t>
  </si>
  <si>
    <t>70</t>
  </si>
  <si>
    <t>1. Kezelésbe vett eszközök tartós tőkéje (4111.)</t>
  </si>
  <si>
    <t>71</t>
  </si>
  <si>
    <t>2. Saját tulajdonban lévő eszközök tartós tőkéje (4112.)</t>
  </si>
  <si>
    <t>72</t>
  </si>
  <si>
    <t>73</t>
  </si>
  <si>
    <t>1. Kezelésbe vett eszközök tőkeváltozása (412.)</t>
  </si>
  <si>
    <t>74</t>
  </si>
  <si>
    <t>2. Saját tulajdonban lévő eszközök tőkeváltozása (413.)</t>
  </si>
  <si>
    <t>75</t>
  </si>
  <si>
    <t>76</t>
  </si>
  <si>
    <t>1. Kezelésbe vett eszközök értékelési tartaléka (4171.)</t>
  </si>
  <si>
    <t>77</t>
  </si>
  <si>
    <t>2. Saját tulajdonban lévő eszközök értékelési tartaléka (4172.)</t>
  </si>
  <si>
    <t>78</t>
  </si>
  <si>
    <t>79</t>
  </si>
  <si>
    <t>80</t>
  </si>
  <si>
    <t>81</t>
  </si>
  <si>
    <t>Ebből: - tárgyévi költségvetési tartalék elszámolása (4211.)</t>
  </si>
  <si>
    <t>82</t>
  </si>
  <si>
    <t>83</t>
  </si>
  <si>
    <t>84</t>
  </si>
  <si>
    <t>3. Költségvetési kiadási megtakarítás (425.)</t>
  </si>
  <si>
    <t>85</t>
  </si>
  <si>
    <t>4. Költségvetési bevételi lemaradás (426.)</t>
  </si>
  <si>
    <t>86</t>
  </si>
  <si>
    <t>5. Előirányzat-maradvány (424.)</t>
  </si>
  <si>
    <t>87</t>
  </si>
  <si>
    <t>88</t>
  </si>
  <si>
    <t>89</t>
  </si>
  <si>
    <t>Ebből: - tárgyévi vállalkozási tartalék elszámolása (4221.)</t>
  </si>
  <si>
    <t>90</t>
  </si>
  <si>
    <t>91</t>
  </si>
  <si>
    <t>2. Vállalkozási maradvány (4222., 4223.)</t>
  </si>
  <si>
    <t>92</t>
  </si>
  <si>
    <t>3. Vállalkozási kiadási megtakarítás (427.)</t>
  </si>
  <si>
    <t>93</t>
  </si>
  <si>
    <t>4. Vállalkozási bevételi lemaradás (428.)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</si>
  <si>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</si>
  <si>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</si>
  <si>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</si>
  <si>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</si>
  <si>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</si>
  <si>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</si>
  <si>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</si>
  <si>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</si>
  <si>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</si>
  <si>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</si>
  <si>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</si>
  <si>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</si>
  <si>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</si>
  <si>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</si>
  <si>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Ebből: - tárgyévi költségvetést terhelő szállítói kötelezettségek</t>
  </si>
  <si>
    <t>108</t>
  </si>
  <si>
    <t>- tárgyévet követő évet terhelő szállítói kötelezettségek</t>
  </si>
  <si>
    <t>109</t>
  </si>
  <si>
    <t>110</t>
  </si>
  <si>
    <t>Ebből: - váltótartozások (444.)</t>
  </si>
  <si>
    <t>111</t>
  </si>
  <si>
    <t>- munkavállalókkal szembeni különféle kötelezettségek (445.)</t>
  </si>
  <si>
    <t>112</t>
  </si>
  <si>
    <t>- költségvetéssel szembeni kötelezettségek (446.)</t>
  </si>
  <si>
    <t>113</t>
  </si>
  <si>
    <t>- helyi adó túlfizetése miatti kötelezettségek (4472.)</t>
  </si>
  <si>
    <t>114</t>
  </si>
  <si>
    <t>- nemzetközi támogatási programok miatti kötelezettségek (4494.)</t>
  </si>
  <si>
    <t>115</t>
  </si>
  <si>
    <t>116</t>
  </si>
  <si>
    <t>- előfinanszírozás miatti kötelezettségek (4495.)</t>
  </si>
  <si>
    <t>117</t>
  </si>
  <si>
    <t>- szabálytalan kifizetések miatti kötelezettségek (4492.)</t>
  </si>
  <si>
    <t>118</t>
  </si>
  <si>
    <t>- garancia és kezességvállalásból származó kötelezettségek (4493.)</t>
  </si>
  <si>
    <t>119</t>
  </si>
  <si>
    <t>120</t>
  </si>
  <si>
    <t>121</t>
  </si>
  <si>
    <t>122</t>
  </si>
  <si>
    <t>- beruházási, fejlesztési hitelek következő évet terhelő törlesztő részletei (431111., 432111., 43311.)</t>
  </si>
  <si>
    <t>123</t>
  </si>
  <si>
    <t>- működési célú hosszú lejáratú hitelek következő évet terhelő törlesztő részletei (431121., 432121.)</t>
  </si>
  <si>
    <t>124</t>
  </si>
  <si>
    <t>- egyéb hosszú lejáratú kötelezettségek következő évet terhelő törlesztő részletei (438-ból)</t>
  </si>
  <si>
    <t>125</t>
  </si>
  <si>
    <t>126</t>
  </si>
  <si>
    <t>127</t>
  </si>
  <si>
    <t>128</t>
  </si>
  <si>
    <t>129</t>
  </si>
  <si>
    <t>1. Költségvetési passzív függő elszámolások (481.)</t>
  </si>
  <si>
    <t>130</t>
  </si>
  <si>
    <t>131</t>
  </si>
  <si>
    <t>3. Költségvetési passzív kiegyenlítő elszámolások (483-484.)</t>
  </si>
  <si>
    <t>132</t>
  </si>
  <si>
    <t>4. Költségvetésen kívüli passzív pénzügyi elszámolások (488)</t>
  </si>
  <si>
    <t>133</t>
  </si>
  <si>
    <t>Ebből: - Költségvetésen kívüli letéti elszámolások (488-ból)</t>
  </si>
  <si>
    <t>134</t>
  </si>
  <si>
    <t>- Nemzetközi támogatási programok deviza elszámolása (488-ból)</t>
  </si>
  <si>
    <t>135</t>
  </si>
  <si>
    <t>136</t>
  </si>
  <si>
    <t>137</t>
  </si>
  <si>
    <t>2013. évi pénzmaradványa</t>
  </si>
  <si>
    <t>2013.12.31-i egyenleg</t>
  </si>
  <si>
    <t>2013. évi helyesbített pénzm.</t>
  </si>
  <si>
    <t>Önkormányzati intézmények összesen:</t>
  </si>
  <si>
    <t>Önkormányzat:</t>
  </si>
  <si>
    <t>Önkormányzat + Intézmények összesen:</t>
  </si>
  <si>
    <t>Kötelezettségvállalással terhelt 2013.évi pénzmaradvány részletezése</t>
  </si>
  <si>
    <t>1. Alapítás-átszervezés aktivált értéke (111-ből,112-ből)</t>
  </si>
  <si>
    <t>2. Kísérleti fejlesztés aktivált értéke (111-ből,112-ből)</t>
  </si>
  <si>
    <t>3. Vagyoni értékű jogok (111-ből,112-ből)</t>
  </si>
  <si>
    <t>4. Szellemi termékek (111-ből,112-ből)</t>
  </si>
  <si>
    <t>5. Immateriális javakra adott előlegek (1181.,1182.)</t>
  </si>
  <si>
    <t>6. Immateriális javak értékhelyesbítése (119.)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</si>
  <si>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</si>
  <si>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</si>
  <si>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</si>
  <si>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</si>
  <si>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5. Beruházások,felújítások (122-ből,127.,1312-ből,1317.,1322-ből,1327.,142-ből,147.)</t>
  </si>
  <si>
    <t>6. Beruházásra adott előlegek (128.,1318.,1328.,148.1598.,1599.)</t>
  </si>
  <si>
    <t>7. Állami készletek, tartalékok (1591.,1592.)</t>
  </si>
  <si>
    <t>Molnár Józsefné</t>
  </si>
  <si>
    <t>ÉMÁSZ Nyrt.</t>
  </si>
  <si>
    <t>Méhész és Társai Bt.</t>
  </si>
  <si>
    <t>Járda</t>
  </si>
  <si>
    <t>zúzottkő vásárlás</t>
  </si>
  <si>
    <t>kátyúzás</t>
  </si>
  <si>
    <t>Gergyely Kft. - irodabútorok</t>
  </si>
  <si>
    <t>8. Tárgyi eszközök értékhelyesbítése (129.,1319.,1329.,149.)</t>
  </si>
  <si>
    <t>1. Tartós részesedés (1711., 1751.)</t>
  </si>
  <si>
    <t>Ebből - tartós társulási részesedés (1711-ből, 1751-ből)</t>
  </si>
  <si>
    <t>2. Tartós hitelviszonyt megtestesítő értékpapír (172-174.,1752.)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</si>
  <si>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</si>
  <si>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</si>
  <si>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</si>
  <si>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</si>
  <si>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</si>
  <si>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</si>
  <si>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</si>
  <si>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</si>
  <si>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</si>
  <si>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</si>
  <si>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IV. Üzemeltetésre, kezelésre átadott, koncesszióba, vagyonkezelésbe adott, illetve vagyonkezelésbe              vett eszközök  (27+…+31)</t>
  </si>
  <si>
    <t>A) BEFEKTETETT ESZKÖZÖK ÖSSZESEN (07+16+26+32)</t>
  </si>
  <si>
    <t>A.) Befektetett eszközök összesen 01/33</t>
  </si>
  <si>
    <t>III. Befektetett pénzügyi eszközök 01/26</t>
  </si>
  <si>
    <t>IV. Üzemeltetésre, kezelésre átadott eszközök 01/32</t>
  </si>
  <si>
    <t>B.) Forgóeszközök összesen 01/74</t>
  </si>
  <si>
    <t>I. Készletek 01/40</t>
  </si>
  <si>
    <t>II. Követelések 01/52</t>
  </si>
  <si>
    <t>III. Értékpapírok 01/59</t>
  </si>
  <si>
    <t>IV. Pénzeszközök  01/68</t>
  </si>
  <si>
    <t>V. Egyéb aktív pénzügyi elszámolások 01/73</t>
  </si>
  <si>
    <t>Egyéb közhatalmi bev.  - talajterh.</t>
  </si>
  <si>
    <t>ESZKÖZÖK ÖSSZESEN 01/75</t>
  </si>
  <si>
    <t>D.) Saját tőke összesen 01/85</t>
  </si>
  <si>
    <t>1. Tartós tőke 01/78</t>
  </si>
  <si>
    <t>2. Tőkeváltozások  01/81</t>
  </si>
  <si>
    <t>3. Értékelési tartalék 01/84</t>
  </si>
  <si>
    <t>E.) Tartalékok összesen 01/101</t>
  </si>
  <si>
    <t>I. Költségvetési tartalékok 01/93</t>
  </si>
  <si>
    <t>II. Vállalkozási tartalékok 01/100</t>
  </si>
  <si>
    <t>F.) Kötelezettségek összesen 01/146</t>
  </si>
  <si>
    <t>I. Hosszú lejáratú kötelezettségek 01/110</t>
  </si>
  <si>
    <t>II. Rövid lejáratú kötelezettségek 01/138</t>
  </si>
  <si>
    <t>III. Egyéb passzív pénzügyi elszámolások 01/145</t>
  </si>
  <si>
    <t>FORRÁSOK ÖSSZESEN 01/147</t>
  </si>
  <si>
    <t>Szerkezetátalakítási tartalék</t>
  </si>
  <si>
    <t>Egyes jövedelempótló támogatások kiegészítése</t>
  </si>
  <si>
    <t>2013.12.hóban befizetett</t>
  </si>
  <si>
    <t>Nagykáta Város Önkormányzata több éves kihatással járó feladatai éves bontásban</t>
  </si>
  <si>
    <t>Éves kihatása</t>
  </si>
  <si>
    <t>További évek</t>
  </si>
  <si>
    <t>Össz. kötelez.</t>
  </si>
  <si>
    <t>Nagykáta Város Önkormányzata által engedélyezett közvetett támogatások</t>
  </si>
  <si>
    <t>Közvetett tám. megnevezése</t>
  </si>
  <si>
    <t>Kedvezményezett</t>
  </si>
  <si>
    <t>Kedvezm. időszak mértéke</t>
  </si>
  <si>
    <t>2012.évi kedv.</t>
  </si>
  <si>
    <t>1. Eltartottak tér.díjának méltányossági    alapon történő elengedése</t>
  </si>
  <si>
    <t>2. Lakosság részére lakásépítéséhez nyújtott kölcsönök elengedésének összege</t>
  </si>
  <si>
    <t>3. Helyi adónál biztosított kedv.  Iparűzési adó</t>
  </si>
  <si>
    <t>4. Helyiségek hasznosításából származó     bev.-ből nyújtott kedv.</t>
  </si>
  <si>
    <t>5. Egyéb nyújtott kedvezmény</t>
  </si>
  <si>
    <t>Előző évi költségvetési beszámoló záróadatai</t>
  </si>
  <si>
    <t>Auditálási eltérések* (+-)</t>
  </si>
  <si>
    <t>Előző év auditált egyszerűsített beszámoló záró adatai</t>
  </si>
  <si>
    <t>Tárgyévi költségvetési beszámoló záró adatai</t>
  </si>
  <si>
    <t>Auditálási eltérések** (+-)</t>
  </si>
  <si>
    <t>Tárgyévi auditált beszámoló záró adatai</t>
  </si>
  <si>
    <t>A. BEFEKTETETT ESZKÖZÖK</t>
  </si>
  <si>
    <t>D. SAJÁT TŐKE</t>
  </si>
  <si>
    <t>I. Immateriális javak</t>
  </si>
  <si>
    <t>I. Tartós  tőke</t>
  </si>
  <si>
    <t>II. Tárgyi eszközök</t>
  </si>
  <si>
    <t>II. Tőkeváltozások</t>
  </si>
  <si>
    <t>III. Befektetett pénzügyi eszközök</t>
  </si>
  <si>
    <t>III.Értékelési tartalék</t>
  </si>
  <si>
    <t>IV. Üzemeltetésre, kezelésre átadott, koncesszióba adott eszközök</t>
  </si>
  <si>
    <t>E. TARTALÉKOK</t>
  </si>
  <si>
    <t>B. FORGÓESZKÖZÖK</t>
  </si>
  <si>
    <t>I. Költségvetési tartalékok</t>
  </si>
  <si>
    <t>II. Vállalkozási tartalékok</t>
  </si>
  <si>
    <t>I. Készletek</t>
  </si>
  <si>
    <t>II. Követelések</t>
  </si>
  <si>
    <t>F. KÖTELEZETTSÉGEK</t>
  </si>
  <si>
    <t>III.Értékpapírok</t>
  </si>
  <si>
    <t>IV. Pénzeszközök</t>
  </si>
  <si>
    <t>I. Hosszú lejáratú kötelezettségek</t>
  </si>
  <si>
    <t>V. Egyéb aktív pénzügyi elszámolások</t>
  </si>
  <si>
    <t>II. Rövid lejáratú kötelezettségek</t>
  </si>
  <si>
    <t>III. Egyéb passzív pénzügyi elszámolások</t>
  </si>
  <si>
    <t>2013. évre</t>
  </si>
  <si>
    <t>Az egyszerűsített mérleg előírt tagolása 2013 .évre</t>
  </si>
  <si>
    <t>Előző év és Tárgyév közötti nagymértékű eltérés az éves gazdálkodásból eredő változásokon kivül abból adódik, hogy 2012. évi beszámoló mérlege tartalmazta a  Mátray Gábor Általános Iskola (44.589eFt), Ipari Szakközépsikola (65.350eFt) valamint a Családsegítő Szolgálat (82.914eFt) záró mérlegadatait</t>
  </si>
  <si>
    <t>Eredeti előirányzat</t>
  </si>
  <si>
    <t>Személyi juttatások</t>
  </si>
  <si>
    <t>Munkaadót terhelő járulékok és szociális hozzájárulási adó</t>
  </si>
  <si>
    <t>Működ-i célú támogatásértékű kiadások, egyéb támogatás</t>
  </si>
  <si>
    <t>Államházt-on kívülre végleges működési pénzeszközátadások</t>
  </si>
  <si>
    <t>Felújítás</t>
  </si>
  <si>
    <t>Felhalmozási kiadások ( felújítás nélkül)</t>
  </si>
  <si>
    <t>Felhalm-i célú támogatásértékű kiadások, egyéb támogatás</t>
  </si>
  <si>
    <t>Államházt-on kívülre végleges felhalmozási pénzeszközátadások</t>
  </si>
  <si>
    <t>Hosszú lejáratú kölcsönök nyújtása</t>
  </si>
  <si>
    <t>Rövid lejáratú kölcsönök nyújtása</t>
  </si>
  <si>
    <t>KÖLTSÉGVETÉSI PÉNZFORGALMI KIADÁSOK ÖSSZESEN (01+...+12)</t>
  </si>
  <si>
    <t>Hosszú lejáratú hitelek törlesztése</t>
  </si>
  <si>
    <t>Rövid lejáratú hitelek törlesztése</t>
  </si>
  <si>
    <t>-15-ből likvid hitelek kiadása</t>
  </si>
  <si>
    <t>Tartós hitelviszonyt megtestesítő értékpapírok kiadásai</t>
  </si>
  <si>
    <t>Forgatási célú hitelviszonyt megt.értékpapírok kiadásai</t>
  </si>
  <si>
    <t>Pénzügyi lízing tőketörlesztés miatti kiadások</t>
  </si>
  <si>
    <t>FINANSZÍROZÁSI KIADÁSOK ÖSSZESEN (14+15+17+18+19)</t>
  </si>
  <si>
    <t>PÉNZFORGALMI KIADÁSOK (13+20)</t>
  </si>
  <si>
    <t>Pénzforgalom nélküli kiadások</t>
  </si>
  <si>
    <t>Kiegyenlítő, függő, átfutó kiadások</t>
  </si>
  <si>
    <t>KIADÁSOK ÖSSZESEN (21+22+23)</t>
  </si>
  <si>
    <t>Működési bevételek</t>
  </si>
  <si>
    <t>Műk.célú támogatásértékű bevételek, egyéb támogatás</t>
  </si>
  <si>
    <t>Államházt-on kívülről végleges működési pénzeszköz átvétel</t>
  </si>
  <si>
    <t>Felhalmozási és tőke jellegű bevétel</t>
  </si>
  <si>
    <t>28-ból Önkorm. sajátos felhalm-i és tőkebevét-ei</t>
  </si>
  <si>
    <t>Felhalm-i célú támogatásértékű bevételek, egyéb támogatások</t>
  </si>
  <si>
    <t>Államházt-on kívülről végleges felhalm-i pénzeszközátvételek</t>
  </si>
  <si>
    <t>Támogatások, kiegészítések</t>
  </si>
  <si>
    <t>Feladatalapú támogatások, központi támogatások és SZJA elszámolás alakulása</t>
  </si>
  <si>
    <t>32-ből Önkormányzatok költségvetési támogatása</t>
  </si>
  <si>
    <t>Hosszú lejáratú kölcsönök visszatérülése</t>
  </si>
  <si>
    <t>Rövid lejáratú kölcsönök visszatérülése</t>
  </si>
  <si>
    <t>KÖLTSÉGV-I PÉNZFORG-I BEVÉTELEK ÖSSZESEN (25+...+28+30+31+32+34+35)</t>
  </si>
  <si>
    <t>Hosszú lejáratú hitelek felvétele</t>
  </si>
  <si>
    <t>Rövid lejáratú hitelek felvétele</t>
  </si>
  <si>
    <t>- 38-ból likvid hitelek bevétele</t>
  </si>
  <si>
    <t>Tartós hitelviszonyt megtestesítő értékpapírok bevételei</t>
  </si>
  <si>
    <t>Forgatási célú hitelviszonyt megt.értékpapírok bevételei</t>
  </si>
  <si>
    <t>FINANSZÍROZÁSI BEVÉTELEK ÖSSZESEN (37+38+40+41)</t>
  </si>
  <si>
    <t>PÉNZFORGALMI BEVÉTELEK (36+42)</t>
  </si>
  <si>
    <t>Pénzforgalom nélküli bevételek</t>
  </si>
  <si>
    <t>Kiegyenlítő, függő, átfutó bevételek</t>
  </si>
  <si>
    <t>BEVÉTELEK ÖSSZESEN (43+...+45)</t>
  </si>
  <si>
    <t xml:space="preserve">3a. melléklet Nagykáta Város Önkormányzata 2013. évi költségvetésének teljesítéséről szóló  </t>
  </si>
  <si>
    <t>Finanszírozási célú felh. kiadás önkormányzat összesen</t>
  </si>
  <si>
    <t>2013.évben</t>
  </si>
  <si>
    <t>10.) Előző évi költségvetési kieg.,visszatérítések</t>
  </si>
  <si>
    <t xml:space="preserve">9. Talajterhelési díj bevétele </t>
  </si>
  <si>
    <t xml:space="preserve">PPP Tornacsarnok </t>
  </si>
  <si>
    <t>Tápiómenti Csatornamű Vízgazdálkodási szennyvízhitel önkorm. Által vállalt hozzájárulás telj. 229/2009 (XI.19.) hat.</t>
  </si>
  <si>
    <t>Útfelújítás 2014. évre tervezett hitel kamat</t>
  </si>
  <si>
    <t>Útfelújítás 2014.évre tervezett hitel tőke</t>
  </si>
  <si>
    <t>ÖSSZES TERVEZETT KÖTELEZETTSÉG</t>
  </si>
  <si>
    <t>szűrőaudiométer</t>
  </si>
  <si>
    <t>rotációs kapa</t>
  </si>
  <si>
    <t>szivattyú</t>
  </si>
  <si>
    <t>klíma</t>
  </si>
  <si>
    <t>ingatlan felújítás</t>
  </si>
  <si>
    <t>Irodabútor beszerzés</t>
  </si>
  <si>
    <t>PÉNZFORGALMI KÖLTSÉGVETÉSI BEVÉTELEK ÉS KIADÁSOK KÜLÖNBSÉGE (36-13)[KÖLTSÉGVETÉSI HIÁNY(-),KÖLTSÉGVETÉSI TÖBBLET(+)]</t>
  </si>
  <si>
    <t>IGÉNYBE VETT TARTALÉKOKKAL KORRIGÁLT KÖLTSÉGVETÉSI BEVÉTELEK ÉS KIADÁSOK KÜLÖNBSÉGE(47+44-22)[KORRIGÁLT KÖLTSÉGVETÉSI HIÁNY (-),KORRIGÁLT KÖLTSÉGVETÉSI TÖBBLET (+)]</t>
  </si>
  <si>
    <t>FINANSZÍROZÁSI MŰVELETEK EREDMÉNYE (42-20)</t>
  </si>
  <si>
    <t>AKTÍV ÉS PASSZÍV PÉNZÜGYI MŰVELETEK EGYENLEGE (45-23)</t>
  </si>
  <si>
    <t>Előző évi beszámoló záró</t>
  </si>
  <si>
    <t>Tárgy évi beszámoló záró</t>
  </si>
  <si>
    <t>Záró pénzkészlet 29/4</t>
  </si>
  <si>
    <t>Forgatási célú pénzügyi műveletek egyenlege 29/7</t>
  </si>
  <si>
    <t>Egyéb aktív és passzív pü-i elszám. összev.záróegyenl (+,-)  29/16</t>
  </si>
  <si>
    <t>Előző években képzett tartalékok maradványa (-)  29/19</t>
  </si>
  <si>
    <t>Vállalkozási tevékenység pénzforgalmi vállalkozási maradványa (-)  29/20</t>
  </si>
  <si>
    <t>Tárgyévi helyesbített pénzmaradvány (1+2+-3-4-5)  29/21</t>
  </si>
  <si>
    <t>Finanszírozásból származó korrekciók (+,-)  29/26</t>
  </si>
  <si>
    <t>Pénzmaradványt terhelő elvonások (+,-)  29/27</t>
  </si>
  <si>
    <t>Költségvetési pénzmaradvány (6+-7+-8)  29/28</t>
  </si>
  <si>
    <t>Vállalkozási maradványból az alaptev. ellát-ra felhaszn. összeg  29/29</t>
  </si>
  <si>
    <t>Ktsgv-i pénzmaradványt külön jogszab. alapján mód.tétel (+,-)  29/30</t>
  </si>
  <si>
    <t>MÓDOSÍTOTT PÉNZMARADVÁNY (9+-10+-11)  29/31</t>
  </si>
  <si>
    <t>12-ből Egészségbiztosítási alapból folyósított pénzmaradvány  29/32</t>
  </si>
  <si>
    <t>12-ből Kötelezettségvállalással terhelt pénzmaradvány  29/33</t>
  </si>
  <si>
    <t>12-ből Szabad pénzmaradvány  29/36</t>
  </si>
  <si>
    <t xml:space="preserve"> EGYSZERŰSÍTETT PÉNZMARADVÁNY-KIMUTATÁS ELŐÍRT TAGOLÁSA</t>
  </si>
  <si>
    <t xml:space="preserve"> EGYSZERŰSÍTETT ÉVES PÉNZFORGALMI JELENTÉS</t>
  </si>
  <si>
    <t>2. Befejezetlen termelés és félkész termékek (253., 263.)</t>
  </si>
  <si>
    <t>3. Növendék-, hízó és egyéb állatok (252., 262.)</t>
  </si>
  <si>
    <t>4. Késztermékek (251., 261.)</t>
  </si>
  <si>
    <t>5. Áruk, betétdíja gönyölegek, közvetített szolgáltatások (22., 231., 232., 234., 242., 243., 244., 246.)</t>
  </si>
  <si>
    <t>6. Követelés fejében átvett eszközök, készletek ( 233., 245.)</t>
  </si>
  <si>
    <t>I. Készletek összesen (34+…+39)</t>
  </si>
  <si>
    <t>2. Adósok (281., 2881.)</t>
  </si>
  <si>
    <t>3. Rövid lejáratú adott kölcsönök (27., 278, 19-ből)</t>
  </si>
  <si>
    <t>4. Egyéb követelések (285-287., 2885., 2886., 2889., 19-ből)</t>
  </si>
  <si>
    <t>Ebből: - támogatási program előlegek (2871.)</t>
  </si>
  <si>
    <t>- támogatási programok szabálytalan kifizetése miatti követelések (2872.)</t>
  </si>
  <si>
    <t>- garancia- és kezességvállalásból származó követelések (2873.)</t>
  </si>
  <si>
    <t>II. Követelések összesen (41+42+43+45)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</si>
  <si>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</si>
  <si>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</si>
  <si>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</si>
  <si>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</si>
  <si>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</si>
  <si>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</si>
  <si>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</si>
  <si>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</si>
  <si>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</si>
  <si>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</si>
  <si>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</si>
  <si>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</si>
  <si>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</si>
  <si>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Egyéb közhatalmi bev.</t>
  </si>
  <si>
    <t>Támogatásértékű bevételek</t>
  </si>
  <si>
    <t>Müködési célú átvett p.eszk.</t>
  </si>
  <si>
    <t>Felhalmozási bevételek</t>
  </si>
  <si>
    <t>Felh.célú támogatások</t>
  </si>
  <si>
    <t>Felh.célú átvett pénzeszközök</t>
  </si>
  <si>
    <t>Ebből:  4/a Idegen pénzeszközök bekerülési (könyv szerinti) értéke (35-ből, 36-ból)</t>
  </si>
  <si>
    <t>4/b Idegen pénzeszközök elszámolt értékvesztése (3599, 369)</t>
  </si>
  <si>
    <t>IV. Pénzeszközök összesen (60+61+64+65)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</si>
  <si>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</si>
  <si>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</si>
  <si>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</si>
  <si>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</si>
  <si>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V. Egyéb aktív pénzügyi elszámolások összesen (69+...+72)</t>
  </si>
  <si>
    <t>B) FORGÓESZKÖZÖK ÖSSZESEN (40+52+59+68+73)</t>
  </si>
  <si>
    <t>ESZKÖZÖK ÖSSZESEN (33+74)</t>
  </si>
  <si>
    <t>1</t>
  </si>
  <si>
    <t>I. Tartós tőke (76+77)</t>
  </si>
  <si>
    <t>II. Tőkeváltozások (79+80)</t>
  </si>
  <si>
    <t>III. Értékelési tartalék (82+83)</t>
  </si>
  <si>
    <t>D) SAJÁT TŐKE ÖSSZESEN (78+81+84)</t>
  </si>
  <si>
    <t>1. Költségvetési tartalék elszámolása (4211., 4214.) (87+88)</t>
  </si>
  <si>
    <t>- előző év(ek) költségvetési tartalék elszámolása (4214.)</t>
  </si>
  <si>
    <t>2. Költségvetési pénzmaradvány (4212.)</t>
  </si>
  <si>
    <t>I. Költségvetési tartalékok összesen (86+89+...+92)</t>
  </si>
  <si>
    <t>1. Vállalkozási tartalék elszámolása (4221., 4224.) (95+96)</t>
  </si>
  <si>
    <t>- előző év(ek) vállalkozási tartalék elszámolása (4224.)</t>
  </si>
  <si>
    <t>II. Vállalkozási tartalékok összesen (94+97+98+99)</t>
  </si>
  <si>
    <t>E) TARTALÉKOK ÖSSZESEN (93+100)</t>
  </si>
  <si>
    <t>1. Hosszú lejáratra kapott kölcsönök (43512., 43612.)</t>
  </si>
  <si>
    <t>2. Tartozások fejlesztési célú kötvénykibocsátásból (43411-ből)</t>
  </si>
  <si>
    <t>3. Tartozások működési célú kötvénykibocsátásból (43412-ből)</t>
  </si>
  <si>
    <t>4. Beruházási és fejlesztési hitelek (431112., 432112., 43312.)</t>
  </si>
  <si>
    <t>5. Működési célú hosszú lejáratú hitelek (431122., 432122.)</t>
  </si>
  <si>
    <t>6. Pénzügyi lízing miatti kötelezettségek (437-ből)</t>
  </si>
  <si>
    <t>7. Egyéb hosszú lejáratú kötelezettségek (438-ból)</t>
  </si>
  <si>
    <t>Ebből: - hosszú lejáratú szállítói tartozások (4386)</t>
  </si>
  <si>
    <t>I. Hosszú lejáratú kötelezettségek összesen (102+…+108)</t>
  </si>
  <si>
    <t>1. Rövid lejáratú kapott kölcsönök (43511., 43611., 4531., 4541.)</t>
  </si>
  <si>
    <t>Ebből:  - hosszú lejáratra kapott kölcsönök következő évet terhelő törlesztő részletei (43511., 43611.)</t>
  </si>
  <si>
    <t>2. Rövid lejáratú hitelek (4311-ből, 4321-ből, 4331-ből, 4511., 4521., 4551.,4561.)</t>
  </si>
  <si>
    <t>Ebből: - likvid hitelek (455-ből, 456-ból)</t>
  </si>
  <si>
    <t>3. Rövid lejáratú tartozások kötvénykibocsátásból  (4341-ből, 457-ből) (118+119+120)</t>
  </si>
  <si>
    <t>Ebből: - rövid lejáratú működési célú kötványkibocsátások (457-ből)</t>
  </si>
  <si>
    <t>- felhalmozási célú kötvénykibocsátásból származó tartozások következő évet terhelő törlesztő részletei (43411-ből)</t>
  </si>
  <si>
    <t>- működási célú kötvénykibocsátásból származó tartozások következő évet terhelő törlesztő részletei (43412-ből)</t>
  </si>
  <si>
    <t>4. Kötelezettségek áruszállításból és szolgáltatásból (szállítók) (441-443.,4386-ból) (122+123)</t>
  </si>
  <si>
    <t>5. Egyéb rövid lejáratú kötelezettségek (437-ből, 438-ból, 444., 445., 446., 447., 449.)</t>
  </si>
  <si>
    <t>- támogatási program előlege miatti kötelezettségek (4491.)</t>
  </si>
  <si>
    <t>- tárgyévi költségvetést terhelő egyéb rövid lejáratú kötelezettségek (4499-ből)</t>
  </si>
  <si>
    <t>- a tárgyévet követő évet terhelő egyéb rövid lejáratú kötelezettségek (4499-ből)</t>
  </si>
  <si>
    <t>- egyéb különféle kötelezettségek (4499-ből)</t>
  </si>
  <si>
    <t>138</t>
  </si>
  <si>
    <t>II. Rövid lejáratú kötelezettségek összesen (111+113+117+121+124)</t>
  </si>
  <si>
    <t>139</t>
  </si>
  <si>
    <t>140</t>
  </si>
  <si>
    <t>2. Költségvetési passzív átfutó elszámolások (482., 485., 486.)</t>
  </si>
  <si>
    <t>141</t>
  </si>
  <si>
    <t>142</t>
  </si>
  <si>
    <t>143</t>
  </si>
  <si>
    <t>144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</si>
  <si>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</si>
  <si>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</si>
  <si>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</si>
  <si>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</si>
  <si>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</si>
  <si>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</si>
  <si>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31-es űrlap normatív hozzájárulások elszámolása</t>
  </si>
  <si>
    <t>mutatószámok, feladatmutatók évvégi elszámolása</t>
  </si>
  <si>
    <t>33-as űrlap központosított előirányzatok</t>
  </si>
  <si>
    <t>45-ös űrlap központosított előirányzatok</t>
  </si>
  <si>
    <t>Kereset kiegészítés és járulék csökkentés elszámolása</t>
  </si>
  <si>
    <t>46-os űrlap Az előző évi /2008/ köt.váll.terhelt kötött felh. tám.</t>
  </si>
  <si>
    <t xml:space="preserve">Pedagógus szakvizsga és továbbképzés fel nem használt összege </t>
  </si>
  <si>
    <t>47-es űrlap Előző évi köt.terhelt központosított tám.</t>
  </si>
  <si>
    <t>51-es űrlap Norm. kötött felh. tám. elszámolása</t>
  </si>
  <si>
    <t>55-ös űrlap ÖNHIKI tám. elszámolása</t>
  </si>
  <si>
    <t>Önkormányzat által fizetendő:</t>
  </si>
  <si>
    <t>Önkormányzatnak  járó:</t>
  </si>
  <si>
    <t>Nettósítva kijáró támogatás az Önkormányzatnak:</t>
  </si>
  <si>
    <t>Mérleg</t>
  </si>
  <si>
    <t>Intézmények megnevezése</t>
  </si>
  <si>
    <t>Városi Könyvtár…</t>
  </si>
  <si>
    <t>Polg. Hiv.</t>
  </si>
  <si>
    <t>Nyitó</t>
  </si>
  <si>
    <t>Záró</t>
  </si>
  <si>
    <t>Immateriális javak</t>
  </si>
  <si>
    <t>Ingatlanok</t>
  </si>
  <si>
    <t>Gépek, berend.</t>
  </si>
  <si>
    <t>Járművek</t>
  </si>
  <si>
    <t>Beruházások</t>
  </si>
  <si>
    <t>Befekt. pü. eszk.</t>
  </si>
  <si>
    <t>Üzem. átad. eszk.</t>
  </si>
  <si>
    <t>Befekt. eszk. össz.</t>
  </si>
  <si>
    <t>Készletek</t>
  </si>
  <si>
    <t>Adós. 81, Köv. 282.</t>
  </si>
  <si>
    <t>Bankszámlák, pénztár</t>
  </si>
  <si>
    <t>Idegen pénzeszk.</t>
  </si>
  <si>
    <t>Egyéb forg. eszk.</t>
  </si>
  <si>
    <t>Forg. eszk. össz.</t>
  </si>
  <si>
    <t>Eszközök összesen</t>
  </si>
  <si>
    <t>Saját tőke</t>
  </si>
  <si>
    <t>Hosszú lej. köt.</t>
  </si>
  <si>
    <t>Rövid lej. köt.</t>
  </si>
  <si>
    <t>Egyéb pü-i elsz.</t>
  </si>
  <si>
    <t>Források összesen</t>
  </si>
  <si>
    <t xml:space="preserve"> EGYSZERŰSÍTETT MÉRLEG</t>
  </si>
  <si>
    <t>ELŐZŐ ÉV</t>
  </si>
  <si>
    <t>TÁRGYÉV</t>
  </si>
  <si>
    <t>I. Immateriális javak 01/07</t>
  </si>
  <si>
    <t>II. Tárgyi eszközök 01/16</t>
  </si>
  <si>
    <t>Állami támogatás működési</t>
  </si>
  <si>
    <t xml:space="preserve">     9.) Kommunális adóbevétel felh.fa.-ra 356/2013 (XI.26.) hat. Szt.</t>
  </si>
  <si>
    <t>Kommunális adóbevétel felhalmozási mérleg</t>
  </si>
  <si>
    <t xml:space="preserve">Helyi adóbevétel </t>
  </si>
  <si>
    <t>Helyi adóbev. (műk. c.)</t>
  </si>
  <si>
    <t>Magánszemélyek komm. adó bev.</t>
  </si>
  <si>
    <t>Intézményenkénti mérlegadatok 2013 év</t>
  </si>
  <si>
    <t>Megnevezés</t>
  </si>
  <si>
    <t xml:space="preserve"> </t>
  </si>
  <si>
    <t>FORRÁS MEGNEVEZÉSE</t>
  </si>
  <si>
    <t>I. Működési bevételek</t>
  </si>
  <si>
    <t xml:space="preserve">  1.) Központi támogatás:</t>
  </si>
  <si>
    <t xml:space="preserve">       ebből: -normatív áll.hozzájárulás</t>
  </si>
  <si>
    <t>2.) Év közben igényelt közp. tám.</t>
  </si>
  <si>
    <t>3.) Eü. pénztári finanszírozás</t>
  </si>
  <si>
    <t>4.) Helyi adóbevételek</t>
  </si>
  <si>
    <t xml:space="preserve">      -termőföld bérbead. szárm. adó:</t>
  </si>
  <si>
    <t xml:space="preserve">      -helyi iparűzési adó</t>
  </si>
  <si>
    <t xml:space="preserve">      -váll. komm. adója</t>
  </si>
  <si>
    <t xml:space="preserve">     ebből: -intézmény saját bevétel</t>
  </si>
  <si>
    <t>II.) Felhalmozási és tőke jellegű bev.:</t>
  </si>
  <si>
    <t xml:space="preserve">     1.) Ingatlan és tárgyi eszk. Értékesítés,bérlet </t>
  </si>
  <si>
    <t>Bevételek összesen:</t>
  </si>
  <si>
    <t>ÖSSZESEN:</t>
  </si>
  <si>
    <t>1.000,- Ft-ban</t>
  </si>
  <si>
    <t>fő</t>
  </si>
  <si>
    <t>rész</t>
  </si>
  <si>
    <t>Városi Óvoda</t>
  </si>
  <si>
    <t>Általános tartalék</t>
  </si>
  <si>
    <t>1.000 Ft-ban</t>
  </si>
  <si>
    <t>Feladat megnevezése</t>
  </si>
  <si>
    <t>Beruházás összesen:</t>
  </si>
  <si>
    <t>Felhalmozási céltartalék</t>
  </si>
  <si>
    <t>Pénzeszköz átadás</t>
  </si>
  <si>
    <t>Szennyvíz II. ütem</t>
  </si>
  <si>
    <t>Lakáshoz jutás támogatása</t>
  </si>
  <si>
    <t>Pénzeszköz átadás összesen:</t>
  </si>
  <si>
    <t>Nagykáta Város Önkormányzata</t>
  </si>
  <si>
    <t>Sorszám</t>
  </si>
  <si>
    <t>Támogatások, pénzeszköz átadások</t>
  </si>
  <si>
    <t xml:space="preserve">    Sport támogatás</t>
  </si>
  <si>
    <t xml:space="preserve">    GVOP működési hozzájár.</t>
  </si>
  <si>
    <t xml:space="preserve">    PM területfejlesztési Társ. Hozzájár,</t>
  </si>
  <si>
    <t xml:space="preserve">    Érdekeltségi hozzáját T.Hajta</t>
  </si>
  <si>
    <t>Céltartalék célonként</t>
  </si>
  <si>
    <t>Összes kiadás:</t>
  </si>
  <si>
    <r>
      <t xml:space="preserve">    </t>
    </r>
    <r>
      <rPr>
        <sz val="10"/>
        <rFont val="Arial"/>
        <family val="2"/>
      </rPr>
      <t>Bursa Hungarica</t>
    </r>
  </si>
  <si>
    <t>Tartalékok</t>
  </si>
  <si>
    <t>Összes bevétel:</t>
  </si>
  <si>
    <t xml:space="preserve">     ebből:  -szociális célú kifizetés</t>
  </si>
  <si>
    <t xml:space="preserve">      -bírságok, késedelmi pótlék, egyéb bev.</t>
  </si>
  <si>
    <t>Kerékpárút</t>
  </si>
  <si>
    <t xml:space="preserve">     2.) Viziközmű T.-tól átvett köv.áll. megtérülés</t>
  </si>
  <si>
    <t xml:space="preserve">     5.) Belvíz tám. kapcsolatos visszafiz.</t>
  </si>
  <si>
    <t xml:space="preserve">     6.) Beruházásra kapott állami tám. </t>
  </si>
  <si>
    <t>Fejlesztési hitelek kamatai</t>
  </si>
  <si>
    <t>Szennyvízhitel</t>
  </si>
  <si>
    <t>TEUT 2010 utak aszfaltozása</t>
  </si>
  <si>
    <t>Kamatok összesen</t>
  </si>
  <si>
    <t>Fejlesztési hitelek tőke törlesztése</t>
  </si>
  <si>
    <t>TEUT útfelújítás 2010</t>
  </si>
  <si>
    <t>Kerékpárút létesítés 2011</t>
  </si>
  <si>
    <t>Eseti szoc. Ellátás (4b. melléklet)</t>
  </si>
  <si>
    <t>Rendszeres szoc. Ellátások (4a. melléklet)</t>
  </si>
  <si>
    <t>Önkormányzat felhalmozási kiadás:</t>
  </si>
  <si>
    <t xml:space="preserve">               -önkorm. saját bev.</t>
  </si>
  <si>
    <t>III.) Előző évi  működési pénzmaradvány</t>
  </si>
  <si>
    <t>IV.) Előző évi felhalmozási pénzmaradvány</t>
  </si>
  <si>
    <t>Nagykáta Város Önkormányzat</t>
  </si>
  <si>
    <t>adatok ezer  Ft-ban</t>
  </si>
  <si>
    <t>Összevont mérleg</t>
  </si>
  <si>
    <t>B e v é t e l e k</t>
  </si>
  <si>
    <t>K i a d á s o k</t>
  </si>
  <si>
    <t>Önk. kv. tám.</t>
  </si>
  <si>
    <t>Szem. jellegű kiadások</t>
  </si>
  <si>
    <t>Munkaadót terhelő járulékok</t>
  </si>
  <si>
    <t>Gépjárműadó tem.</t>
  </si>
  <si>
    <t>Eü. Pénztári finansz.</t>
  </si>
  <si>
    <t>Saját bevétel</t>
  </si>
  <si>
    <t>Szoc. tám, ell. juttatásai</t>
  </si>
  <si>
    <t>Átvett pénzeszköz</t>
  </si>
  <si>
    <t>Pénzmaradvány</t>
  </si>
  <si>
    <t>Támogatási kölcsönök</t>
  </si>
  <si>
    <t>Előző évi ktgvetési kieg.visszatér.</t>
  </si>
  <si>
    <t>Passzív átfutó</t>
  </si>
  <si>
    <t>Pm. Visszafizetés</t>
  </si>
  <si>
    <t>Nyitó pénzkészlet</t>
  </si>
  <si>
    <t>Aktív áfutó</t>
  </si>
  <si>
    <t>PM</t>
  </si>
  <si>
    <t>Nyitó és pm.kül.</t>
  </si>
  <si>
    <t>Záró pénzkészlet</t>
  </si>
  <si>
    <t>Mindösszesen:</t>
  </si>
  <si>
    <t>Működési mérleg</t>
  </si>
  <si>
    <t>Gépjárműadó bev.</t>
  </si>
  <si>
    <t>Pénzeszköz átad.</t>
  </si>
  <si>
    <t>Eü. pénztári finansz.</t>
  </si>
  <si>
    <t>Támogatási kölcsön</t>
  </si>
  <si>
    <t>Nyitó és pm. kül.</t>
  </si>
  <si>
    <t>Felhalmozási mérleg</t>
  </si>
  <si>
    <t>Felh. Kiadás</t>
  </si>
  <si>
    <t>Lakáshoz jutás eszk.besz.</t>
  </si>
  <si>
    <t>Felh. saját bevétel</t>
  </si>
  <si>
    <t>Felh. átvett pénzeszk.</t>
  </si>
  <si>
    <t>Hitelkamat</t>
  </si>
  <si>
    <t>Összes bevétel</t>
  </si>
  <si>
    <t>Összes kiadás</t>
  </si>
  <si>
    <t>2013. évi mérlegei</t>
  </si>
  <si>
    <t>Önkormányzati lakások fűtésrendszer átalakítása</t>
  </si>
  <si>
    <t>Intézmények finanszírozása</t>
  </si>
  <si>
    <t>Bevétel</t>
  </si>
  <si>
    <t>Önkormányzati támogatás</t>
  </si>
  <si>
    <t>Kiadás</t>
  </si>
  <si>
    <t>Személyi kiadás</t>
  </si>
  <si>
    <t>Munkaadói járulék</t>
  </si>
  <si>
    <t>Dologi kiadások</t>
  </si>
  <si>
    <t>2013. évi eredeti ei.</t>
  </si>
  <si>
    <t>Nagykáta Város Önkormányzata 2013. évi költségvetési bevételei</t>
  </si>
  <si>
    <t>Nagykáta Város Önkormányzata 2013. évi felhalmozási feladatai, felh. átadás</t>
  </si>
  <si>
    <t>Polgármesteri Hivatal</t>
  </si>
  <si>
    <t xml:space="preserve">   Többcélú 2012. évi műk. támog.</t>
  </si>
  <si>
    <t>Közvilágítási pályázat sikerdíj (nem támog. rész)</t>
  </si>
  <si>
    <t>Önkormányzati díjak személyi és járulék kiadásai</t>
  </si>
  <si>
    <t xml:space="preserve">Önkormányzati dologi kiadások </t>
  </si>
  <si>
    <t>Fürdőház hitel kezességvállalás2012</t>
  </si>
  <si>
    <t>Fürdőház hitel kezességvállalás</t>
  </si>
  <si>
    <t>Tanyavillamosítás</t>
  </si>
  <si>
    <t>3982 hrsz. ing. vételárrészlet 2013</t>
  </si>
  <si>
    <t>Közvilágítás korszerűsítés vállalt pály. saját erő összege</t>
  </si>
  <si>
    <t>Brentwood Kft. várható bevételére tartalékképzés</t>
  </si>
  <si>
    <t>Szabad felhalmozási tartalék</t>
  </si>
  <si>
    <t>Felújítás összesen:</t>
  </si>
  <si>
    <t xml:space="preserve"> VGSZ saját bevétel elmaradás</t>
  </si>
  <si>
    <t>VGSZ dologi kiadás alulfinanszírozás</t>
  </si>
  <si>
    <t>Zeneiskola 9 havi vagyon működtetés</t>
  </si>
  <si>
    <t xml:space="preserve">                 -feladatalapú támogatás</t>
  </si>
  <si>
    <t>2012. évi pénzmaradvány</t>
  </si>
  <si>
    <t>Beruházási feladatok br. értéke</t>
  </si>
  <si>
    <t>Felújítási feladatok br. értéke</t>
  </si>
  <si>
    <t>Nagykáta Város Önkormányzata és intézményei</t>
  </si>
  <si>
    <t xml:space="preserve">     3.)Tám. értékű bevétel hazai forrásból (Tanyavill.-ra)</t>
  </si>
  <si>
    <t xml:space="preserve">     4.) Pénzeszköz átvétel (Tanyavillamosításra)</t>
  </si>
  <si>
    <t xml:space="preserve">      -kommunális adó</t>
  </si>
  <si>
    <t>5.) Átengedett kp.-i adók: gépjárműadó</t>
  </si>
  <si>
    <t xml:space="preserve">     8.) Talajterhelési díj bevétele</t>
  </si>
  <si>
    <t>Nagykáta Városi Roma Nemzetiségi Önkormányzat</t>
  </si>
  <si>
    <t>Eredeti ei.</t>
  </si>
  <si>
    <t>Módosított ei.</t>
  </si>
  <si>
    <t>2013. évi módosított ei.</t>
  </si>
  <si>
    <t xml:space="preserve">               - 2013. évi bérkompenzáció</t>
  </si>
  <si>
    <t xml:space="preserve">               - működőképesség megőrz. támogatás</t>
  </si>
  <si>
    <t>Térfigyelő kamerarendszer pály. saját erő</t>
  </si>
  <si>
    <t>E. előirányzat</t>
  </si>
  <si>
    <t>Módosított előirányzat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</si>
</sst>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yy&quot;/ &quot;mm&quot;/ &quot;dd/"/>
    <numFmt numFmtId="170" formatCode="#,##0_ ;\-#,##0\ "/>
    <numFmt numFmtId="171" formatCode="#,##0.0"/>
    <numFmt numFmtId="172" formatCode="0.0%"/>
    <numFmt numFmtId="173" formatCode="0.0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###"/>
  </numFmts>
  <fonts count="7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0"/>
      <name val="ClassGarmnd L2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sz val="10"/>
      <name val="Lucida Sans Unicode"/>
      <family val="0"/>
    </font>
    <font>
      <b/>
      <sz val="10"/>
      <name val="Lucida Sans Unicode"/>
      <family val="0"/>
    </font>
    <font>
      <b/>
      <i/>
      <sz val="10"/>
      <name val="Arial"/>
      <family val="2"/>
    </font>
    <font>
      <b/>
      <sz val="8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ClassGarmnd L2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i/>
      <sz val="9"/>
      <name val="ClassGarmnd L2"/>
      <family val="0"/>
    </font>
    <font>
      <b/>
      <sz val="13"/>
      <name val="ClassGarmnd L2"/>
      <family val="1"/>
    </font>
    <font>
      <b/>
      <sz val="13"/>
      <name val="Times New Roman"/>
      <family val="1"/>
    </font>
    <font>
      <b/>
      <sz val="12"/>
      <name val="ClassGarmnd L2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0"/>
      <color indexed="14"/>
      <name val="Times New Roman"/>
      <family val="1"/>
    </font>
    <font>
      <sz val="16"/>
      <color indexed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31" fillId="7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7" borderId="1" applyNumberFormat="0" applyAlignment="0" applyProtection="0"/>
    <xf numFmtId="0" fontId="0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7" fillId="4" borderId="0" applyNumberFormat="0" applyBorder="0" applyAlignment="0" applyProtection="0"/>
    <xf numFmtId="0" fontId="35" fillId="20" borderId="8" applyNumberFormat="0" applyAlignment="0" applyProtection="0"/>
    <xf numFmtId="0" fontId="32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22" borderId="7" applyNumberFormat="0" applyFont="0" applyAlignment="0" applyProtection="0"/>
    <xf numFmtId="0" fontId="35" fillId="20" borderId="8" applyNumberFormat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33" fillId="23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5" fillId="0" borderId="0" xfId="93" applyFont="1" applyBorder="1">
      <alignment/>
      <protection/>
    </xf>
    <xf numFmtId="0" fontId="8" fillId="0" borderId="10" xfId="93" applyFont="1" applyBorder="1" applyAlignment="1">
      <alignment horizontal="center"/>
      <protection/>
    </xf>
    <xf numFmtId="0" fontId="2" fillId="24" borderId="11" xfId="107" applyFont="1" applyFill="1" applyBorder="1" applyAlignment="1">
      <alignment horizontal="center" vertical="center"/>
      <protection/>
    </xf>
    <xf numFmtId="0" fontId="9" fillId="24" borderId="12" xfId="107" applyFont="1" applyFill="1" applyBorder="1" applyAlignment="1">
      <alignment horizontal="center" vertical="center" wrapText="1"/>
      <protection/>
    </xf>
    <xf numFmtId="0" fontId="1" fillId="0" borderId="13" xfId="107" applyFont="1" applyBorder="1">
      <alignment/>
      <protection/>
    </xf>
    <xf numFmtId="0" fontId="1" fillId="0" borderId="14" xfId="107" applyFont="1" applyBorder="1">
      <alignment/>
      <protection/>
    </xf>
    <xf numFmtId="0" fontId="10" fillId="0" borderId="15" xfId="107" applyFont="1" applyBorder="1">
      <alignment/>
      <protection/>
    </xf>
    <xf numFmtId="0" fontId="11" fillId="0" borderId="13" xfId="107" applyFont="1" applyBorder="1">
      <alignment/>
      <protection/>
    </xf>
    <xf numFmtId="0" fontId="10" fillId="0" borderId="16" xfId="107" applyFont="1" applyFill="1" applyBorder="1" applyAlignment="1">
      <alignment horizontal="left"/>
      <protection/>
    </xf>
    <xf numFmtId="0" fontId="10" fillId="0" borderId="17" xfId="107" applyFont="1" applyBorder="1">
      <alignment/>
      <protection/>
    </xf>
    <xf numFmtId="0" fontId="10" fillId="24" borderId="18" xfId="107" applyFont="1" applyFill="1" applyBorder="1" applyAlignment="1">
      <alignment horizontal="center"/>
      <protection/>
    </xf>
    <xf numFmtId="3" fontId="10" fillId="24" borderId="19" xfId="107" applyNumberFormat="1" applyFont="1" applyFill="1" applyBorder="1">
      <alignment/>
      <protection/>
    </xf>
    <xf numFmtId="0" fontId="5" fillId="0" borderId="0" xfId="96" applyFont="1" applyBorder="1">
      <alignment/>
      <protection/>
    </xf>
    <xf numFmtId="0" fontId="5" fillId="0" borderId="0" xfId="96" applyFont="1" applyBorder="1" applyAlignment="1">
      <alignment horizontal="right"/>
      <protection/>
    </xf>
    <xf numFmtId="0" fontId="3" fillId="0" borderId="0" xfId="98" applyFont="1">
      <alignment/>
      <protection/>
    </xf>
    <xf numFmtId="0" fontId="0" fillId="0" borderId="0" xfId="98" applyFont="1" applyAlignment="1">
      <alignment horizontal="right"/>
      <protection/>
    </xf>
    <xf numFmtId="0" fontId="3" fillId="24" borderId="20" xfId="98" applyFont="1" applyFill="1" applyBorder="1" applyAlignment="1">
      <alignment horizontal="center" vertical="center"/>
      <protection/>
    </xf>
    <xf numFmtId="0" fontId="3" fillId="24" borderId="21" xfId="98" applyFont="1" applyFill="1" applyBorder="1" applyAlignment="1">
      <alignment horizontal="center" vertical="center"/>
      <protection/>
    </xf>
    <xf numFmtId="0" fontId="3" fillId="24" borderId="20" xfId="98" applyFont="1" applyFill="1" applyBorder="1" applyAlignment="1">
      <alignment horizontal="center" vertical="center" wrapText="1"/>
      <protection/>
    </xf>
    <xf numFmtId="0" fontId="3" fillId="0" borderId="17" xfId="98" applyFont="1" applyBorder="1">
      <alignment/>
      <protection/>
    </xf>
    <xf numFmtId="3" fontId="3" fillId="0" borderId="22" xfId="98" applyNumberFormat="1" applyFont="1" applyBorder="1">
      <alignment/>
      <protection/>
    </xf>
    <xf numFmtId="3" fontId="3" fillId="0" borderId="17" xfId="98" applyNumberFormat="1" applyFont="1" applyBorder="1">
      <alignment/>
      <protection/>
    </xf>
    <xf numFmtId="3" fontId="18" fillId="24" borderId="20" xfId="98" applyNumberFormat="1" applyFont="1" applyFill="1" applyBorder="1" applyAlignment="1">
      <alignment horizontal="right" vertical="center"/>
      <protection/>
    </xf>
    <xf numFmtId="0" fontId="10" fillId="0" borderId="23" xfId="107" applyFont="1" applyBorder="1">
      <alignment/>
      <protection/>
    </xf>
    <xf numFmtId="0" fontId="10" fillId="24" borderId="13" xfId="107" applyFont="1" applyFill="1" applyBorder="1" applyAlignment="1">
      <alignment horizontal="center"/>
      <protection/>
    </xf>
    <xf numFmtId="0" fontId="10" fillId="0" borderId="20" xfId="107" applyFont="1" applyBorder="1">
      <alignment/>
      <protection/>
    </xf>
    <xf numFmtId="0" fontId="11" fillId="0" borderId="24" xfId="107" applyFont="1" applyBorder="1">
      <alignment/>
      <protection/>
    </xf>
    <xf numFmtId="0" fontId="11" fillId="0" borderId="25" xfId="107" applyFont="1" applyBorder="1">
      <alignment/>
      <protection/>
    </xf>
    <xf numFmtId="170" fontId="3" fillId="0" borderId="22" xfId="98" applyNumberFormat="1" applyFont="1" applyBorder="1" applyAlignment="1">
      <alignment/>
      <protection/>
    </xf>
    <xf numFmtId="0" fontId="0" fillId="0" borderId="17" xfId="98" applyFont="1" applyBorder="1">
      <alignment/>
      <protection/>
    </xf>
    <xf numFmtId="3" fontId="0" fillId="0" borderId="17" xfId="98" applyNumberFormat="1" applyFont="1" applyBorder="1">
      <alignment/>
      <protection/>
    </xf>
    <xf numFmtId="49" fontId="11" fillId="0" borderId="13" xfId="107" applyNumberFormat="1" applyFont="1" applyBorder="1">
      <alignment/>
      <protection/>
    </xf>
    <xf numFmtId="0" fontId="0" fillId="0" borderId="0" xfId="101">
      <alignment/>
      <protection/>
    </xf>
    <xf numFmtId="0" fontId="12" fillId="0" borderId="0" xfId="101" applyFont="1" applyAlignment="1">
      <alignment horizontal="center"/>
      <protection/>
    </xf>
    <xf numFmtId="0" fontId="3" fillId="24" borderId="26" xfId="101" applyFont="1" applyFill="1" applyBorder="1" applyAlignment="1">
      <alignment horizontal="center" vertical="center"/>
      <protection/>
    </xf>
    <xf numFmtId="3" fontId="0" fillId="0" borderId="0" xfId="101" applyNumberFormat="1">
      <alignment/>
      <protection/>
    </xf>
    <xf numFmtId="3" fontId="3" fillId="0" borderId="26" xfId="101" applyNumberFormat="1" applyFont="1" applyBorder="1" applyAlignment="1">
      <alignment vertical="center"/>
      <protection/>
    </xf>
    <xf numFmtId="3" fontId="0" fillId="0" borderId="0" xfId="101" applyNumberFormat="1" applyBorder="1">
      <alignment/>
      <protection/>
    </xf>
    <xf numFmtId="0" fontId="0" fillId="0" borderId="0" xfId="101" applyFont="1">
      <alignment/>
      <protection/>
    </xf>
    <xf numFmtId="0" fontId="11" fillId="0" borderId="25" xfId="107" applyFont="1" applyBorder="1" applyAlignment="1">
      <alignment wrapText="1"/>
      <protection/>
    </xf>
    <xf numFmtId="0" fontId="20" fillId="0" borderId="13" xfId="107" applyFont="1" applyBorder="1">
      <alignment/>
      <protection/>
    </xf>
    <xf numFmtId="3" fontId="10" fillId="0" borderId="27" xfId="107" applyNumberFormat="1" applyFont="1" applyBorder="1">
      <alignment/>
      <protection/>
    </xf>
    <xf numFmtId="3" fontId="20" fillId="0" borderId="24" xfId="107" applyNumberFormat="1" applyFont="1" applyBorder="1">
      <alignment/>
      <protection/>
    </xf>
    <xf numFmtId="3" fontId="11" fillId="0" borderId="25" xfId="107" applyNumberFormat="1" applyFont="1" applyBorder="1">
      <alignment/>
      <protection/>
    </xf>
    <xf numFmtId="3" fontId="11" fillId="0" borderId="25" xfId="107" applyNumberFormat="1" applyFont="1" applyBorder="1" applyAlignment="1">
      <alignment horizontal="right"/>
      <protection/>
    </xf>
    <xf numFmtId="3" fontId="20" fillId="0" borderId="25" xfId="107" applyNumberFormat="1" applyFont="1" applyBorder="1">
      <alignment/>
      <protection/>
    </xf>
    <xf numFmtId="3" fontId="10" fillId="0" borderId="28" xfId="107" applyNumberFormat="1" applyFont="1" applyBorder="1">
      <alignment/>
      <protection/>
    </xf>
    <xf numFmtId="3" fontId="11" fillId="0" borderId="24" xfId="107" applyNumberFormat="1" applyFont="1" applyBorder="1">
      <alignment/>
      <protection/>
    </xf>
    <xf numFmtId="3" fontId="10" fillId="0" borderId="29" xfId="107" applyNumberFormat="1" applyFont="1" applyBorder="1">
      <alignment/>
      <protection/>
    </xf>
    <xf numFmtId="3" fontId="10" fillId="24" borderId="30" xfId="107" applyNumberFormat="1" applyFont="1" applyFill="1" applyBorder="1">
      <alignment/>
      <protection/>
    </xf>
    <xf numFmtId="3" fontId="10" fillId="0" borderId="31" xfId="107" applyNumberFormat="1" applyFont="1" applyFill="1" applyBorder="1">
      <alignment/>
      <protection/>
    </xf>
    <xf numFmtId="3" fontId="10" fillId="0" borderId="32" xfId="107" applyNumberFormat="1" applyFont="1" applyBorder="1">
      <alignment/>
      <protection/>
    </xf>
    <xf numFmtId="3" fontId="10" fillId="0" borderId="20" xfId="107" applyNumberFormat="1" applyFont="1" applyBorder="1">
      <alignment/>
      <protection/>
    </xf>
    <xf numFmtId="3" fontId="11" fillId="0" borderId="33" xfId="107" applyNumberFormat="1" applyFont="1" applyBorder="1">
      <alignment/>
      <protection/>
    </xf>
    <xf numFmtId="3" fontId="11" fillId="0" borderId="33" xfId="107" applyNumberFormat="1" applyFont="1" applyBorder="1" applyAlignment="1">
      <alignment horizontal="right"/>
      <protection/>
    </xf>
    <xf numFmtId="3" fontId="10" fillId="0" borderId="16" xfId="107" applyNumberFormat="1" applyFont="1" applyFill="1" applyBorder="1">
      <alignment/>
      <protection/>
    </xf>
    <xf numFmtId="3" fontId="10" fillId="0" borderId="17" xfId="107" applyNumberFormat="1" applyFont="1" applyBorder="1">
      <alignment/>
      <protection/>
    </xf>
    <xf numFmtId="0" fontId="5" fillId="0" borderId="22" xfId="96" applyFont="1" applyBorder="1">
      <alignment/>
      <protection/>
    </xf>
    <xf numFmtId="0" fontId="3" fillId="0" borderId="22" xfId="0" applyFont="1" applyBorder="1" applyAlignment="1">
      <alignment/>
    </xf>
    <xf numFmtId="0" fontId="8" fillId="0" borderId="22" xfId="96" applyFont="1" applyBorder="1">
      <alignment/>
      <protection/>
    </xf>
    <xf numFmtId="3" fontId="8" fillId="0" borderId="22" xfId="96" applyNumberFormat="1" applyFont="1" applyBorder="1">
      <alignment/>
      <protection/>
    </xf>
    <xf numFmtId="3" fontId="5" fillId="0" borderId="22" xfId="96" applyNumberFormat="1" applyFont="1" applyBorder="1">
      <alignment/>
      <protection/>
    </xf>
    <xf numFmtId="0" fontId="3" fillId="0" borderId="34" xfId="98" applyFont="1" applyBorder="1" applyAlignment="1">
      <alignment wrapText="1"/>
      <protection/>
    </xf>
    <xf numFmtId="0" fontId="3" fillId="0" borderId="32" xfId="98" applyFont="1" applyBorder="1" applyAlignment="1">
      <alignment wrapText="1"/>
      <protection/>
    </xf>
    <xf numFmtId="0" fontId="0" fillId="0" borderId="32" xfId="98" applyFont="1" applyBorder="1" applyAlignment="1">
      <alignment wrapText="1"/>
      <protection/>
    </xf>
    <xf numFmtId="0" fontId="16" fillId="0" borderId="32" xfId="98" applyFont="1" applyBorder="1" applyAlignment="1">
      <alignment wrapText="1"/>
      <protection/>
    </xf>
    <xf numFmtId="0" fontId="17" fillId="0" borderId="32" xfId="98" applyFont="1" applyBorder="1" applyAlignment="1">
      <alignment wrapText="1"/>
      <protection/>
    </xf>
    <xf numFmtId="0" fontId="3" fillId="0" borderId="32" xfId="98" applyFont="1" applyBorder="1" applyAlignment="1">
      <alignment horizontal="left" wrapText="1"/>
      <protection/>
    </xf>
    <xf numFmtId="0" fontId="0" fillId="0" borderId="0" xfId="101" applyFont="1" applyAlignment="1">
      <alignment horizontal="right"/>
      <protection/>
    </xf>
    <xf numFmtId="0" fontId="15" fillId="0" borderId="0" xfId="93" applyFont="1" applyBorder="1" applyAlignment="1">
      <alignment horizontal="center"/>
      <protection/>
    </xf>
    <xf numFmtId="9" fontId="5" fillId="0" borderId="0" xfId="116" applyFont="1" applyBorder="1" applyAlignment="1">
      <alignment horizontal="right"/>
    </xf>
    <xf numFmtId="0" fontId="4" fillId="0" borderId="0" xfId="0" applyFont="1" applyAlignment="1">
      <alignment/>
    </xf>
    <xf numFmtId="0" fontId="19" fillId="0" borderId="0" xfId="94" applyFont="1" applyBorder="1" applyAlignment="1">
      <alignment horizontal="center"/>
      <protection/>
    </xf>
    <xf numFmtId="0" fontId="4" fillId="0" borderId="0" xfId="94" applyFont="1" applyBorder="1">
      <alignment/>
      <protection/>
    </xf>
    <xf numFmtId="0" fontId="4" fillId="0" borderId="0" xfId="0" applyFont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3" fillId="20" borderId="35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98" applyFont="1" applyAlignment="1">
      <alignment horizontal="center"/>
      <protection/>
    </xf>
    <xf numFmtId="0" fontId="0" fillId="0" borderId="35" xfId="0" applyBorder="1" applyAlignment="1">
      <alignment/>
    </xf>
    <xf numFmtId="0" fontId="39" fillId="20" borderId="35" xfId="0" applyFont="1" applyFill="1" applyBorder="1" applyAlignment="1">
      <alignment horizontal="center" vertical="center" wrapText="1"/>
    </xf>
    <xf numFmtId="1" fontId="3" fillId="20" borderId="35" xfId="0" applyNumberFormat="1" applyFont="1" applyFill="1" applyBorder="1" applyAlignment="1">
      <alignment/>
    </xf>
    <xf numFmtId="41" fontId="3" fillId="20" borderId="35" xfId="0" applyNumberFormat="1" applyFont="1" applyFill="1" applyBorder="1" applyAlignment="1">
      <alignment/>
    </xf>
    <xf numFmtId="168" fontId="0" fillId="0" borderId="0" xfId="68" applyNumberFormat="1" applyFont="1" applyAlignment="1">
      <alignment/>
    </xf>
    <xf numFmtId="168" fontId="39" fillId="20" borderId="35" xfId="68" applyNumberFormat="1" applyFont="1" applyFill="1" applyBorder="1" applyAlignment="1">
      <alignment horizontal="center" vertical="center" wrapText="1"/>
    </xf>
    <xf numFmtId="168" fontId="3" fillId="20" borderId="35" xfId="68" applyNumberFormat="1" applyFont="1" applyFill="1" applyBorder="1" applyAlignment="1">
      <alignment/>
    </xf>
    <xf numFmtId="0" fontId="41" fillId="0" borderId="0" xfId="96" applyFont="1" applyBorder="1">
      <alignment/>
      <protection/>
    </xf>
    <xf numFmtId="0" fontId="40" fillId="0" borderId="0" xfId="96" applyFont="1" applyBorder="1">
      <alignment/>
      <protection/>
    </xf>
    <xf numFmtId="0" fontId="42" fillId="0" borderId="0" xfId="96" applyFont="1" applyBorder="1">
      <alignment/>
      <protection/>
    </xf>
    <xf numFmtId="0" fontId="3" fillId="0" borderId="33" xfId="98" applyFont="1" applyBorder="1">
      <alignment/>
      <protection/>
    </xf>
    <xf numFmtId="0" fontId="3" fillId="0" borderId="17" xfId="98" applyFont="1" applyBorder="1" applyAlignment="1">
      <alignment horizontal="right"/>
      <protection/>
    </xf>
    <xf numFmtId="0" fontId="3" fillId="0" borderId="36" xfId="98" applyFont="1" applyBorder="1" applyAlignment="1">
      <alignment horizontal="right"/>
      <protection/>
    </xf>
    <xf numFmtId="0" fontId="3" fillId="0" borderId="37" xfId="98" applyFont="1" applyBorder="1">
      <alignment/>
      <protection/>
    </xf>
    <xf numFmtId="0" fontId="3" fillId="0" borderId="19" xfId="98" applyFont="1" applyBorder="1" applyAlignment="1">
      <alignment wrapText="1"/>
      <protection/>
    </xf>
    <xf numFmtId="3" fontId="3" fillId="0" borderId="18" xfId="98" applyNumberFormat="1" applyFont="1" applyBorder="1">
      <alignment/>
      <protection/>
    </xf>
    <xf numFmtId="0" fontId="3" fillId="0" borderId="38" xfId="98" applyFont="1" applyBorder="1" applyAlignment="1">
      <alignment wrapText="1"/>
      <protection/>
    </xf>
    <xf numFmtId="0" fontId="3" fillId="0" borderId="17" xfId="98" applyFont="1" applyBorder="1" applyAlignment="1">
      <alignment wrapText="1"/>
      <protection/>
    </xf>
    <xf numFmtId="0" fontId="8" fillId="0" borderId="39" xfId="96" applyFont="1" applyBorder="1" applyAlignment="1">
      <alignment/>
      <protection/>
    </xf>
    <xf numFmtId="0" fontId="8" fillId="24" borderId="21" xfId="96" applyFont="1" applyFill="1" applyBorder="1" applyAlignment="1">
      <alignment horizontal="center" vertical="center" wrapText="1"/>
      <protection/>
    </xf>
    <xf numFmtId="0" fontId="8" fillId="24" borderId="20" xfId="96" applyFont="1" applyFill="1" applyBorder="1" applyAlignment="1">
      <alignment horizontal="center" vertical="center"/>
      <protection/>
    </xf>
    <xf numFmtId="0" fontId="8" fillId="0" borderId="40" xfId="96" applyFont="1" applyBorder="1" applyAlignment="1">
      <alignment/>
      <protection/>
    </xf>
    <xf numFmtId="0" fontId="5" fillId="0" borderId="41" xfId="96" applyFont="1" applyBorder="1">
      <alignment/>
      <protection/>
    </xf>
    <xf numFmtId="0" fontId="8" fillId="0" borderId="41" xfId="96" applyFont="1" applyBorder="1" applyAlignment="1">
      <alignment horizontal="center"/>
      <protection/>
    </xf>
    <xf numFmtId="0" fontId="8" fillId="0" borderId="41" xfId="96" applyFont="1" applyBorder="1" applyAlignment="1">
      <alignment horizontal="left"/>
      <protection/>
    </xf>
    <xf numFmtId="0" fontId="0" fillId="0" borderId="42" xfId="0" applyFont="1" applyFill="1" applyBorder="1" applyAlignment="1">
      <alignment/>
    </xf>
    <xf numFmtId="0" fontId="8" fillId="0" borderId="17" xfId="96" applyFont="1" applyBorder="1" applyAlignment="1">
      <alignment horizontal="center"/>
      <protection/>
    </xf>
    <xf numFmtId="0" fontId="8" fillId="0" borderId="17" xfId="96" applyFont="1" applyBorder="1" applyAlignment="1">
      <alignment horizontal="left"/>
      <protection/>
    </xf>
    <xf numFmtId="0" fontId="5" fillId="0" borderId="17" xfId="96" applyFont="1" applyBorder="1" applyAlignment="1">
      <alignment horizontal="left"/>
      <protection/>
    </xf>
    <xf numFmtId="0" fontId="8" fillId="0" borderId="17" xfId="96" applyFont="1" applyBorder="1">
      <alignment/>
      <protection/>
    </xf>
    <xf numFmtId="0" fontId="5" fillId="0" borderId="17" xfId="96" applyFont="1" applyBorder="1">
      <alignment/>
      <protection/>
    </xf>
    <xf numFmtId="0" fontId="8" fillId="0" borderId="43" xfId="96" applyFont="1" applyBorder="1" applyAlignment="1">
      <alignment horizontal="left"/>
      <protection/>
    </xf>
    <xf numFmtId="0" fontId="5" fillId="0" borderId="44" xfId="96" applyFont="1" applyBorder="1">
      <alignment/>
      <protection/>
    </xf>
    <xf numFmtId="0" fontId="5" fillId="0" borderId="45" xfId="96" applyFont="1" applyBorder="1">
      <alignment/>
      <protection/>
    </xf>
    <xf numFmtId="0" fontId="5" fillId="0" borderId="46" xfId="96" applyFont="1" applyBorder="1">
      <alignment/>
      <protection/>
    </xf>
    <xf numFmtId="0" fontId="5" fillId="0" borderId="47" xfId="96" applyFont="1" applyBorder="1">
      <alignment/>
      <protection/>
    </xf>
    <xf numFmtId="0" fontId="5" fillId="0" borderId="48" xfId="96" applyFont="1" applyBorder="1">
      <alignment/>
      <protection/>
    </xf>
    <xf numFmtId="0" fontId="3" fillId="0" borderId="49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3" fontId="8" fillId="0" borderId="49" xfId="96" applyNumberFormat="1" applyFont="1" applyBorder="1">
      <alignment/>
      <protection/>
    </xf>
    <xf numFmtId="0" fontId="8" fillId="0" borderId="42" xfId="96" applyFont="1" applyBorder="1">
      <alignment/>
      <protection/>
    </xf>
    <xf numFmtId="3" fontId="8" fillId="0" borderId="48" xfId="96" applyNumberFormat="1" applyFont="1" applyBorder="1">
      <alignment/>
      <protection/>
    </xf>
    <xf numFmtId="0" fontId="8" fillId="20" borderId="20" xfId="96" applyFont="1" applyFill="1" applyBorder="1" applyAlignment="1">
      <alignment horizontal="center"/>
      <protection/>
    </xf>
    <xf numFmtId="3" fontId="8" fillId="20" borderId="21" xfId="96" applyNumberFormat="1" applyFont="1" applyFill="1" applyBorder="1" applyAlignment="1">
      <alignment horizontal="right"/>
      <protection/>
    </xf>
    <xf numFmtId="0" fontId="5" fillId="0" borderId="42" xfId="96" applyFont="1" applyBorder="1">
      <alignment/>
      <protection/>
    </xf>
    <xf numFmtId="0" fontId="40" fillId="20" borderId="20" xfId="96" applyFont="1" applyFill="1" applyBorder="1" applyAlignment="1">
      <alignment wrapText="1"/>
      <protection/>
    </xf>
    <xf numFmtId="3" fontId="40" fillId="20" borderId="21" xfId="96" applyNumberFormat="1" applyFont="1" applyFill="1" applyBorder="1" applyAlignment="1">
      <alignment wrapText="1"/>
      <protection/>
    </xf>
    <xf numFmtId="0" fontId="5" fillId="0" borderId="43" xfId="96" applyFont="1" applyBorder="1">
      <alignment/>
      <protection/>
    </xf>
    <xf numFmtId="0" fontId="5" fillId="0" borderId="49" xfId="96" applyFont="1" applyBorder="1">
      <alignment/>
      <protection/>
    </xf>
    <xf numFmtId="0" fontId="7" fillId="20" borderId="18" xfId="96" applyFont="1" applyFill="1" applyBorder="1">
      <alignment/>
      <protection/>
    </xf>
    <xf numFmtId="3" fontId="7" fillId="20" borderId="19" xfId="96" applyNumberFormat="1" applyFont="1" applyFill="1" applyBorder="1">
      <alignment/>
      <protection/>
    </xf>
    <xf numFmtId="0" fontId="40" fillId="20" borderId="20" xfId="96" applyFont="1" applyFill="1" applyBorder="1">
      <alignment/>
      <protection/>
    </xf>
    <xf numFmtId="0" fontId="40" fillId="20" borderId="21" xfId="96" applyFont="1" applyFill="1" applyBorder="1">
      <alignment/>
      <protection/>
    </xf>
    <xf numFmtId="0" fontId="4" fillId="0" borderId="48" xfId="0" applyFont="1" applyBorder="1" applyAlignment="1">
      <alignment/>
    </xf>
    <xf numFmtId="0" fontId="4" fillId="0" borderId="50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168" fontId="4" fillId="0" borderId="48" xfId="68" applyNumberFormat="1" applyFont="1" applyBorder="1" applyAlignment="1">
      <alignment/>
    </xf>
    <xf numFmtId="0" fontId="19" fillId="20" borderId="21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 wrapText="1"/>
    </xf>
    <xf numFmtId="0" fontId="41" fillId="0" borderId="0" xfId="93" applyFont="1" applyBorder="1">
      <alignment/>
      <protection/>
    </xf>
    <xf numFmtId="3" fontId="10" fillId="0" borderId="33" xfId="107" applyNumberFormat="1" applyFont="1" applyBorder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8" fontId="3" fillId="0" borderId="0" xfId="68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0" fontId="43" fillId="0" borderId="35" xfId="95" applyFont="1" applyBorder="1">
      <alignment/>
      <protection/>
    </xf>
    <xf numFmtId="168" fontId="4" fillId="0" borderId="35" xfId="0" applyNumberFormat="1" applyFont="1" applyBorder="1" applyAlignment="1">
      <alignment/>
    </xf>
    <xf numFmtId="0" fontId="43" fillId="0" borderId="35" xfId="95" applyFont="1" applyBorder="1" applyAlignment="1">
      <alignment wrapText="1"/>
      <protection/>
    </xf>
    <xf numFmtId="0" fontId="18" fillId="0" borderId="35" xfId="95" applyFont="1" applyBorder="1" applyAlignment="1">
      <alignment wrapText="1"/>
      <protection/>
    </xf>
    <xf numFmtId="168" fontId="19" fillId="0" borderId="35" xfId="0" applyNumberFormat="1" applyFont="1" applyBorder="1" applyAlignment="1">
      <alignment/>
    </xf>
    <xf numFmtId="168" fontId="4" fillId="0" borderId="35" xfId="0" applyNumberFormat="1" applyFont="1" applyBorder="1" applyAlignment="1">
      <alignment/>
    </xf>
    <xf numFmtId="168" fontId="4" fillId="20" borderId="35" xfId="0" applyNumberFormat="1" applyFont="1" applyFill="1" applyBorder="1" applyAlignment="1">
      <alignment/>
    </xf>
    <xf numFmtId="0" fontId="43" fillId="0" borderId="35" xfId="0" applyFont="1" applyBorder="1" applyAlignment="1">
      <alignment wrapText="1"/>
    </xf>
    <xf numFmtId="41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 wrapText="1"/>
    </xf>
    <xf numFmtId="0" fontId="18" fillId="0" borderId="35" xfId="0" applyFont="1" applyFill="1" applyBorder="1" applyAlignment="1">
      <alignment horizontal="center"/>
    </xf>
    <xf numFmtId="0" fontId="43" fillId="0" borderId="35" xfId="94" applyFont="1" applyBorder="1">
      <alignment/>
      <protection/>
    </xf>
    <xf numFmtId="0" fontId="18" fillId="0" borderId="35" xfId="94" applyFont="1" applyBorder="1">
      <alignment/>
      <protection/>
    </xf>
    <xf numFmtId="41" fontId="19" fillId="0" borderId="35" xfId="0" applyNumberFormat="1" applyFont="1" applyBorder="1" applyAlignment="1">
      <alignment/>
    </xf>
    <xf numFmtId="0" fontId="44" fillId="0" borderId="35" xfId="0" applyFont="1" applyBorder="1" applyAlignment="1">
      <alignment horizontal="center"/>
    </xf>
    <xf numFmtId="0" fontId="4" fillId="20" borderId="35" xfId="0" applyFont="1" applyFill="1" applyBorder="1" applyAlignment="1">
      <alignment/>
    </xf>
    <xf numFmtId="168" fontId="3" fillId="20" borderId="35" xfId="0" applyNumberFormat="1" applyFont="1" applyFill="1" applyBorder="1" applyAlignment="1">
      <alignment wrapText="1"/>
    </xf>
    <xf numFmtId="0" fontId="11" fillId="0" borderId="13" xfId="107" applyFont="1" applyBorder="1" applyAlignment="1">
      <alignment wrapText="1"/>
      <protection/>
    </xf>
    <xf numFmtId="3" fontId="11" fillId="0" borderId="51" xfId="107" applyNumberFormat="1" applyFont="1" applyBorder="1">
      <alignment/>
      <protection/>
    </xf>
    <xf numFmtId="3" fontId="11" fillId="0" borderId="18" xfId="107" applyNumberFormat="1" applyFont="1" applyBorder="1">
      <alignment/>
      <protection/>
    </xf>
    <xf numFmtId="0" fontId="0" fillId="0" borderId="0" xfId="102">
      <alignment/>
      <protection/>
    </xf>
    <xf numFmtId="0" fontId="0" fillId="0" borderId="0" xfId="102" applyAlignment="1">
      <alignment horizontal="right"/>
      <protection/>
    </xf>
    <xf numFmtId="0" fontId="3" fillId="24" borderId="26" xfId="102" applyFont="1" applyFill="1" applyBorder="1" applyAlignment="1">
      <alignment horizontal="center" vertical="center"/>
      <protection/>
    </xf>
    <xf numFmtId="0" fontId="0" fillId="0" borderId="0" xfId="102" applyAlignment="1">
      <alignment vertical="center"/>
      <protection/>
    </xf>
    <xf numFmtId="3" fontId="0" fillId="0" borderId="0" xfId="102" applyNumberFormat="1">
      <alignment/>
      <protection/>
    </xf>
    <xf numFmtId="0" fontId="16" fillId="0" borderId="0" xfId="102" applyFont="1" applyAlignment="1">
      <alignment vertical="center"/>
      <protection/>
    </xf>
    <xf numFmtId="0" fontId="0" fillId="0" borderId="34" xfId="102" applyBorder="1" applyAlignment="1">
      <alignment vertical="center"/>
      <protection/>
    </xf>
    <xf numFmtId="3" fontId="0" fillId="0" borderId="34" xfId="102" applyNumberFormat="1" applyBorder="1">
      <alignment/>
      <protection/>
    </xf>
    <xf numFmtId="0" fontId="0" fillId="0" borderId="34" xfId="102" applyFont="1" applyBorder="1" applyAlignment="1">
      <alignment vertical="center"/>
      <protection/>
    </xf>
    <xf numFmtId="0" fontId="43" fillId="0" borderId="34" xfId="102" applyFont="1" applyBorder="1" applyAlignment="1">
      <alignment vertical="center"/>
      <protection/>
    </xf>
    <xf numFmtId="3" fontId="43" fillId="0" borderId="34" xfId="102" applyNumberFormat="1" applyFont="1" applyBorder="1">
      <alignment/>
      <protection/>
    </xf>
    <xf numFmtId="0" fontId="0" fillId="0" borderId="0" xfId="102" applyBorder="1" applyAlignment="1">
      <alignment vertical="center"/>
      <protection/>
    </xf>
    <xf numFmtId="3" fontId="0" fillId="0" borderId="0" xfId="102" applyNumberFormat="1" applyBorder="1">
      <alignment/>
      <protection/>
    </xf>
    <xf numFmtId="0" fontId="0" fillId="0" borderId="0" xfId="102" applyFont="1" applyBorder="1" applyAlignment="1">
      <alignment vertical="center"/>
      <protection/>
    </xf>
    <xf numFmtId="0" fontId="18" fillId="20" borderId="26" xfId="102" applyFont="1" applyFill="1" applyBorder="1" applyAlignment="1">
      <alignment horizontal="center" vertical="center"/>
      <protection/>
    </xf>
    <xf numFmtId="3" fontId="18" fillId="20" borderId="26" xfId="102" applyNumberFormat="1" applyFont="1" applyFill="1" applyBorder="1">
      <alignment/>
      <protection/>
    </xf>
    <xf numFmtId="0" fontId="0" fillId="0" borderId="0" xfId="102" applyFont="1" applyAlignment="1">
      <alignment vertical="center"/>
      <protection/>
    </xf>
    <xf numFmtId="0" fontId="43" fillId="0" borderId="26" xfId="102" applyFont="1" applyBorder="1" applyAlignment="1">
      <alignment vertical="center"/>
      <protection/>
    </xf>
    <xf numFmtId="3" fontId="43" fillId="0" borderId="26" xfId="102" applyNumberFormat="1" applyFont="1" applyBorder="1">
      <alignment/>
      <protection/>
    </xf>
    <xf numFmtId="0" fontId="0" fillId="0" borderId="26" xfId="102" applyBorder="1" applyAlignment="1">
      <alignment vertical="center"/>
      <protection/>
    </xf>
    <xf numFmtId="3" fontId="0" fillId="0" borderId="26" xfId="102" applyNumberFormat="1" applyBorder="1" applyAlignment="1">
      <alignment horizontal="right"/>
      <protection/>
    </xf>
    <xf numFmtId="0" fontId="0" fillId="0" borderId="0" xfId="102" applyAlignment="1">
      <alignment wrapText="1"/>
      <protection/>
    </xf>
    <xf numFmtId="168" fontId="4" fillId="0" borderId="49" xfId="68" applyNumberFormat="1" applyFont="1" applyBorder="1" applyAlignment="1">
      <alignment/>
    </xf>
    <xf numFmtId="0" fontId="0" fillId="0" borderId="0" xfId="98" applyFont="1">
      <alignment/>
      <protection/>
    </xf>
    <xf numFmtId="3" fontId="0" fillId="0" borderId="22" xfId="98" applyNumberFormat="1" applyFont="1" applyBorder="1">
      <alignment/>
      <protection/>
    </xf>
    <xf numFmtId="3" fontId="0" fillId="0" borderId="43" xfId="98" applyNumberFormat="1" applyFont="1" applyBorder="1">
      <alignment/>
      <protection/>
    </xf>
    <xf numFmtId="3" fontId="0" fillId="0" borderId="18" xfId="98" applyNumberFormat="1" applyFont="1" applyBorder="1">
      <alignment/>
      <protection/>
    </xf>
    <xf numFmtId="168" fontId="46" fillId="0" borderId="48" xfId="68" applyNumberFormat="1" applyFont="1" applyBorder="1" applyAlignment="1">
      <alignment/>
    </xf>
    <xf numFmtId="168" fontId="4" fillId="0" borderId="37" xfId="68" applyNumberFormat="1" applyFont="1" applyBorder="1" applyAlignment="1">
      <alignment/>
    </xf>
    <xf numFmtId="168" fontId="18" fillId="0" borderId="0" xfId="68" applyNumberFormat="1" applyFont="1" applyFill="1" applyBorder="1" applyAlignment="1">
      <alignment/>
    </xf>
    <xf numFmtId="168" fontId="18" fillId="0" borderId="35" xfId="68" applyNumberFormat="1" applyFont="1" applyFill="1" applyBorder="1" applyAlignment="1">
      <alignment horizontal="center"/>
    </xf>
    <xf numFmtId="0" fontId="46" fillId="0" borderId="48" xfId="0" applyFont="1" applyBorder="1" applyAlignment="1">
      <alignment/>
    </xf>
    <xf numFmtId="0" fontId="46" fillId="0" borderId="50" xfId="0" applyFont="1" applyBorder="1" applyAlignment="1">
      <alignment/>
    </xf>
    <xf numFmtId="3" fontId="10" fillId="0" borderId="15" xfId="107" applyNumberFormat="1" applyFont="1" applyBorder="1">
      <alignment/>
      <protection/>
    </xf>
    <xf numFmtId="168" fontId="4" fillId="0" borderId="44" xfId="68" applyNumberFormat="1" applyFont="1" applyBorder="1" applyAlignment="1">
      <alignment/>
    </xf>
    <xf numFmtId="168" fontId="46" fillId="0" borderId="44" xfId="68" applyNumberFormat="1" applyFont="1" applyBorder="1" applyAlignment="1">
      <alignment/>
    </xf>
    <xf numFmtId="0" fontId="19" fillId="0" borderId="49" xfId="0" applyFont="1" applyBorder="1" applyAlignment="1">
      <alignment horizontal="center"/>
    </xf>
    <xf numFmtId="168" fontId="46" fillId="0" borderId="49" xfId="68" applyNumberFormat="1" applyFont="1" applyBorder="1" applyAlignment="1">
      <alignment/>
    </xf>
    <xf numFmtId="0" fontId="3" fillId="20" borderId="44" xfId="0" applyFont="1" applyFill="1" applyBorder="1" applyAlignment="1">
      <alignment horizontal="center"/>
    </xf>
    <xf numFmtId="168" fontId="3" fillId="20" borderId="44" xfId="68" applyNumberFormat="1" applyFont="1" applyFill="1" applyBorder="1" applyAlignment="1">
      <alignment/>
    </xf>
    <xf numFmtId="168" fontId="18" fillId="20" borderId="44" xfId="68" applyNumberFormat="1" applyFont="1" applyFill="1" applyBorder="1" applyAlignment="1">
      <alignment/>
    </xf>
    <xf numFmtId="168" fontId="3" fillId="20" borderId="19" xfId="68" applyNumberFormat="1" applyFont="1" applyFill="1" applyBorder="1" applyAlignment="1">
      <alignment/>
    </xf>
    <xf numFmtId="168" fontId="18" fillId="20" borderId="19" xfId="68" applyNumberFormat="1" applyFont="1" applyFill="1" applyBorder="1" applyAlignment="1">
      <alignment/>
    </xf>
    <xf numFmtId="168" fontId="4" fillId="0" borderId="52" xfId="68" applyNumberFormat="1" applyFont="1" applyBorder="1" applyAlignment="1">
      <alignment/>
    </xf>
    <xf numFmtId="168" fontId="4" fillId="0" borderId="43" xfId="68" applyNumberFormat="1" applyFont="1" applyBorder="1" applyAlignment="1">
      <alignment/>
    </xf>
    <xf numFmtId="168" fontId="4" fillId="0" borderId="53" xfId="68" applyNumberFormat="1" applyFont="1" applyBorder="1" applyAlignment="1">
      <alignment/>
    </xf>
    <xf numFmtId="168" fontId="3" fillId="20" borderId="50" xfId="68" applyNumberFormat="1" applyFont="1" applyFill="1" applyBorder="1" applyAlignment="1">
      <alignment/>
    </xf>
    <xf numFmtId="168" fontId="18" fillId="20" borderId="50" xfId="68" applyNumberFormat="1" applyFont="1" applyFill="1" applyBorder="1" applyAlignment="1">
      <alignment/>
    </xf>
    <xf numFmtId="3" fontId="20" fillId="0" borderId="16" xfId="107" applyNumberFormat="1" applyFont="1" applyBorder="1">
      <alignment/>
      <protection/>
    </xf>
    <xf numFmtId="3" fontId="20" fillId="0" borderId="33" xfId="107" applyNumberFormat="1" applyFont="1" applyBorder="1">
      <alignment/>
      <protection/>
    </xf>
    <xf numFmtId="3" fontId="20" fillId="0" borderId="18" xfId="107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26" xfId="102" applyFont="1" applyBorder="1" applyAlignment="1">
      <alignment vertical="center"/>
      <protection/>
    </xf>
    <xf numFmtId="0" fontId="43" fillId="0" borderId="0" xfId="102" applyFont="1" applyBorder="1" applyAlignment="1">
      <alignment vertical="center"/>
      <protection/>
    </xf>
    <xf numFmtId="3" fontId="43" fillId="0" borderId="0" xfId="102" applyNumberFormat="1" applyFont="1" applyBorder="1">
      <alignment/>
      <protection/>
    </xf>
    <xf numFmtId="3" fontId="0" fillId="0" borderId="0" xfId="102" applyNumberFormat="1" applyBorder="1" applyAlignment="1">
      <alignment horizontal="right"/>
      <protection/>
    </xf>
    <xf numFmtId="0" fontId="43" fillId="0" borderId="32" xfId="102" applyFont="1" applyBorder="1" applyAlignment="1">
      <alignment vertical="center"/>
      <protection/>
    </xf>
    <xf numFmtId="3" fontId="43" fillId="0" borderId="32" xfId="102" applyNumberFormat="1" applyFont="1" applyBorder="1">
      <alignment/>
      <protection/>
    </xf>
    <xf numFmtId="3" fontId="10" fillId="24" borderId="20" xfId="107" applyNumberFormat="1" applyFont="1" applyFill="1" applyBorder="1">
      <alignment/>
      <protection/>
    </xf>
    <xf numFmtId="0" fontId="0" fillId="0" borderId="0" xfId="0" applyFont="1" applyAlignment="1">
      <alignment/>
    </xf>
    <xf numFmtId="168" fontId="0" fillId="0" borderId="0" xfId="68" applyNumberFormat="1" applyFont="1" applyAlignment="1">
      <alignment/>
    </xf>
    <xf numFmtId="0" fontId="0" fillId="0" borderId="0" xfId="0" applyFont="1" applyAlignment="1">
      <alignment horizontal="center"/>
    </xf>
    <xf numFmtId="168" fontId="0" fillId="0" borderId="0" xfId="68" applyNumberFormat="1" applyFont="1" applyAlignment="1">
      <alignment horizontal="center"/>
    </xf>
    <xf numFmtId="168" fontId="0" fillId="0" borderId="0" xfId="68" applyNumberFormat="1" applyFont="1" applyAlignment="1">
      <alignment horizontal="right"/>
    </xf>
    <xf numFmtId="0" fontId="0" fillId="0" borderId="35" xfId="0" applyFont="1" applyBorder="1" applyAlignment="1">
      <alignment/>
    </xf>
    <xf numFmtId="1" fontId="0" fillId="0" borderId="35" xfId="0" applyNumberFormat="1" applyFont="1" applyBorder="1" applyAlignment="1">
      <alignment horizontal="right"/>
    </xf>
    <xf numFmtId="41" fontId="0" fillId="0" borderId="35" xfId="0" applyNumberFormat="1" applyFont="1" applyBorder="1" applyAlignment="1">
      <alignment/>
    </xf>
    <xf numFmtId="168" fontId="0" fillId="0" borderId="35" xfId="68" applyNumberFormat="1" applyFont="1" applyBorder="1" applyAlignment="1">
      <alignment/>
    </xf>
    <xf numFmtId="168" fontId="0" fillId="0" borderId="0" xfId="68" applyNumberFormat="1" applyFont="1" applyAlignment="1">
      <alignment/>
    </xf>
    <xf numFmtId="0" fontId="49" fillId="0" borderId="0" xfId="97" applyFont="1" applyBorder="1">
      <alignment/>
      <protection/>
    </xf>
    <xf numFmtId="0" fontId="50" fillId="0" borderId="0" xfId="97" applyFont="1" applyBorder="1">
      <alignment/>
      <protection/>
    </xf>
    <xf numFmtId="0" fontId="9" fillId="0" borderId="54" xfId="97" applyFont="1" applyBorder="1">
      <alignment/>
      <protection/>
    </xf>
    <xf numFmtId="0" fontId="51" fillId="0" borderId="55" xfId="97" applyFont="1" applyBorder="1">
      <alignment/>
      <protection/>
    </xf>
    <xf numFmtId="0" fontId="52" fillId="0" borderId="35" xfId="97" applyFont="1" applyBorder="1">
      <alignment/>
      <protection/>
    </xf>
    <xf numFmtId="0" fontId="51" fillId="0" borderId="35" xfId="97" applyFont="1" applyBorder="1">
      <alignment/>
      <protection/>
    </xf>
    <xf numFmtId="0" fontId="54" fillId="0" borderId="0" xfId="97" applyFont="1" applyBorder="1">
      <alignment/>
      <protection/>
    </xf>
    <xf numFmtId="0" fontId="55" fillId="0" borderId="0" xfId="97" applyFont="1" applyBorder="1">
      <alignment/>
      <protection/>
    </xf>
    <xf numFmtId="2" fontId="52" fillId="0" borderId="35" xfId="97" applyNumberFormat="1" applyFont="1" applyBorder="1" applyAlignment="1">
      <alignment horizontal="left" vertical="center"/>
      <protection/>
    </xf>
    <xf numFmtId="0" fontId="51" fillId="0" borderId="35" xfId="97" applyFont="1" applyBorder="1" applyAlignment="1">
      <alignment/>
      <protection/>
    </xf>
    <xf numFmtId="0" fontId="9" fillId="0" borderId="35" xfId="97" applyFont="1" applyBorder="1" applyAlignment="1">
      <alignment horizontal="left" vertical="center"/>
      <protection/>
    </xf>
    <xf numFmtId="0" fontId="50" fillId="0" borderId="35" xfId="97" applyFont="1" applyBorder="1">
      <alignment/>
      <protection/>
    </xf>
    <xf numFmtId="0" fontId="51" fillId="0" borderId="35" xfId="97" applyFont="1" applyBorder="1" applyAlignment="1">
      <alignment horizontal="left" vertical="center"/>
      <protection/>
    </xf>
    <xf numFmtId="0" fontId="47" fillId="0" borderId="38" xfId="105" applyFont="1" applyBorder="1">
      <alignment/>
      <protection/>
    </xf>
    <xf numFmtId="9" fontId="9" fillId="24" borderId="12" xfId="116" applyFont="1" applyFill="1" applyBorder="1" applyAlignment="1">
      <alignment horizontal="center" vertical="center" wrapText="1"/>
    </xf>
    <xf numFmtId="9" fontId="1" fillId="0" borderId="14" xfId="116" applyFont="1" applyBorder="1" applyAlignment="1">
      <alignment/>
    </xf>
    <xf numFmtId="9" fontId="10" fillId="0" borderId="20" xfId="116" applyFont="1" applyBorder="1" applyAlignment="1">
      <alignment/>
    </xf>
    <xf numFmtId="9" fontId="11" fillId="0" borderId="33" xfId="116" applyFont="1" applyBorder="1" applyAlignment="1">
      <alignment/>
    </xf>
    <xf numFmtId="9" fontId="10" fillId="24" borderId="20" xfId="116" applyFont="1" applyFill="1" applyBorder="1" applyAlignment="1">
      <alignment/>
    </xf>
    <xf numFmtId="9" fontId="10" fillId="0" borderId="16" xfId="116" applyFont="1" applyFill="1" applyBorder="1" applyAlignment="1">
      <alignment/>
    </xf>
    <xf numFmtId="9" fontId="10" fillId="24" borderId="19" xfId="116" applyFont="1" applyFill="1" applyBorder="1" applyAlignment="1">
      <alignment/>
    </xf>
    <xf numFmtId="9" fontId="5" fillId="0" borderId="0" xfId="116" applyFont="1" applyBorder="1" applyAlignment="1">
      <alignment/>
    </xf>
    <xf numFmtId="9" fontId="8" fillId="24" borderId="21" xfId="116" applyFont="1" applyFill="1" applyBorder="1" applyAlignment="1">
      <alignment horizontal="center" vertical="center" wrapText="1"/>
    </xf>
    <xf numFmtId="9" fontId="5" fillId="0" borderId="44" xfId="116" applyFont="1" applyBorder="1" applyAlignment="1">
      <alignment/>
    </xf>
    <xf numFmtId="9" fontId="5" fillId="0" borderId="22" xfId="116" applyFont="1" applyBorder="1" applyAlignment="1">
      <alignment/>
    </xf>
    <xf numFmtId="9" fontId="3" fillId="0" borderId="22" xfId="116" applyFont="1" applyBorder="1" applyAlignment="1">
      <alignment/>
    </xf>
    <xf numFmtId="9" fontId="8" fillId="0" borderId="22" xfId="116" applyFont="1" applyBorder="1" applyAlignment="1">
      <alignment/>
    </xf>
    <xf numFmtId="9" fontId="8" fillId="20" borderId="21" xfId="116" applyFont="1" applyFill="1" applyBorder="1" applyAlignment="1">
      <alignment horizontal="right"/>
    </xf>
    <xf numFmtId="9" fontId="5" fillId="0" borderId="48" xfId="116" applyFont="1" applyBorder="1" applyAlignment="1">
      <alignment/>
    </xf>
    <xf numFmtId="9" fontId="40" fillId="20" borderId="21" xfId="116" applyFont="1" applyFill="1" applyBorder="1" applyAlignment="1">
      <alignment wrapText="1"/>
    </xf>
    <xf numFmtId="9" fontId="5" fillId="0" borderId="49" xfId="116" applyFont="1" applyBorder="1" applyAlignment="1">
      <alignment/>
    </xf>
    <xf numFmtId="9" fontId="40" fillId="20" borderId="21" xfId="116" applyFont="1" applyFill="1" applyBorder="1" applyAlignment="1">
      <alignment/>
    </xf>
    <xf numFmtId="9" fontId="7" fillId="20" borderId="19" xfId="116" applyFont="1" applyFill="1" applyBorder="1" applyAlignment="1">
      <alignment/>
    </xf>
    <xf numFmtId="3" fontId="3" fillId="0" borderId="32" xfId="98" applyNumberFormat="1" applyFont="1" applyBorder="1">
      <alignment/>
      <protection/>
    </xf>
    <xf numFmtId="0" fontId="0" fillId="0" borderId="32" xfId="98" applyFont="1" applyBorder="1">
      <alignment/>
      <protection/>
    </xf>
    <xf numFmtId="0" fontId="3" fillId="0" borderId="32" xfId="98" applyFont="1" applyBorder="1">
      <alignment/>
      <protection/>
    </xf>
    <xf numFmtId="3" fontId="3" fillId="0" borderId="56" xfId="98" applyNumberFormat="1" applyFont="1" applyBorder="1">
      <alignment/>
      <protection/>
    </xf>
    <xf numFmtId="0" fontId="0" fillId="0" borderId="25" xfId="98" applyFont="1" applyBorder="1">
      <alignment/>
      <protection/>
    </xf>
    <xf numFmtId="0" fontId="3" fillId="0" borderId="57" xfId="98" applyFont="1" applyBorder="1">
      <alignment/>
      <protection/>
    </xf>
    <xf numFmtId="0" fontId="3" fillId="24" borderId="58" xfId="98" applyFont="1" applyFill="1" applyBorder="1" applyAlignment="1">
      <alignment horizontal="center" vertical="center" wrapText="1"/>
      <protection/>
    </xf>
    <xf numFmtId="0" fontId="3" fillId="0" borderId="53" xfId="98" applyFont="1" applyBorder="1">
      <alignment/>
      <protection/>
    </xf>
    <xf numFmtId="3" fontId="18" fillId="24" borderId="58" xfId="98" applyNumberFormat="1" applyFont="1" applyFill="1" applyBorder="1" applyAlignment="1">
      <alignment horizontal="right" vertical="center"/>
      <protection/>
    </xf>
    <xf numFmtId="0" fontId="0" fillId="0" borderId="33" xfId="98" applyFont="1" applyBorder="1">
      <alignment/>
      <protection/>
    </xf>
    <xf numFmtId="0" fontId="0" fillId="0" borderId="37" xfId="98" applyFont="1" applyBorder="1">
      <alignment/>
      <protection/>
    </xf>
    <xf numFmtId="0" fontId="0" fillId="0" borderId="18" xfId="98" applyFont="1" applyBorder="1">
      <alignment/>
      <protection/>
    </xf>
    <xf numFmtId="0" fontId="0" fillId="0" borderId="15" xfId="98" applyFont="1" applyBorder="1">
      <alignment/>
      <protection/>
    </xf>
    <xf numFmtId="0" fontId="3" fillId="0" borderId="20" xfId="98" applyFont="1" applyBorder="1">
      <alignment/>
      <protection/>
    </xf>
    <xf numFmtId="9" fontId="0" fillId="0" borderId="0" xfId="116" applyFont="1" applyAlignment="1">
      <alignment/>
    </xf>
    <xf numFmtId="9" fontId="3" fillId="0" borderId="0" xfId="116" applyFont="1" applyAlignment="1">
      <alignment/>
    </xf>
    <xf numFmtId="9" fontId="3" fillId="24" borderId="21" xfId="116" applyFont="1" applyFill="1" applyBorder="1" applyAlignment="1">
      <alignment horizontal="center" vertical="center" wrapText="1"/>
    </xf>
    <xf numFmtId="9" fontId="3" fillId="24" borderId="20" xfId="116" applyFont="1" applyFill="1" applyBorder="1" applyAlignment="1">
      <alignment horizontal="center" vertical="center" wrapText="1"/>
    </xf>
    <xf numFmtId="9" fontId="0" fillId="0" borderId="0" xfId="116" applyFont="1" applyBorder="1" applyAlignment="1">
      <alignment/>
    </xf>
    <xf numFmtId="9" fontId="3" fillId="0" borderId="57" xfId="116" applyFont="1" applyBorder="1" applyAlignment="1">
      <alignment/>
    </xf>
    <xf numFmtId="9" fontId="0" fillId="0" borderId="44" xfId="116" applyFont="1" applyBorder="1" applyAlignment="1">
      <alignment/>
    </xf>
    <xf numFmtId="9" fontId="0" fillId="0" borderId="22" xfId="116" applyFont="1" applyBorder="1" applyAlignment="1">
      <alignment/>
    </xf>
    <xf numFmtId="9" fontId="0" fillId="0" borderId="21" xfId="116" applyFont="1" applyBorder="1" applyAlignment="1">
      <alignment/>
    </xf>
    <xf numFmtId="9" fontId="3" fillId="20" borderId="20" xfId="116" applyFont="1" applyFill="1" applyBorder="1" applyAlignment="1">
      <alignment/>
    </xf>
    <xf numFmtId="9" fontId="3" fillId="20" borderId="21" xfId="116" applyFont="1" applyFill="1" applyBorder="1" applyAlignment="1">
      <alignment/>
    </xf>
    <xf numFmtId="9" fontId="3" fillId="0" borderId="20" xfId="116" applyFont="1" applyBorder="1" applyAlignment="1">
      <alignment/>
    </xf>
    <xf numFmtId="0" fontId="0" fillId="0" borderId="0" xfId="0" applyAlignment="1">
      <alignment/>
    </xf>
    <xf numFmtId="9" fontId="11" fillId="0" borderId="57" xfId="116" applyFont="1" applyBorder="1" applyAlignment="1">
      <alignment/>
    </xf>
    <xf numFmtId="3" fontId="20" fillId="0" borderId="59" xfId="107" applyNumberFormat="1" applyFont="1" applyBorder="1">
      <alignment/>
      <protection/>
    </xf>
    <xf numFmtId="3" fontId="11" fillId="0" borderId="57" xfId="107" applyNumberFormat="1" applyFont="1" applyBorder="1">
      <alignment/>
      <protection/>
    </xf>
    <xf numFmtId="3" fontId="20" fillId="0" borderId="57" xfId="107" applyNumberFormat="1" applyFont="1" applyBorder="1">
      <alignment/>
      <protection/>
    </xf>
    <xf numFmtId="3" fontId="11" fillId="0" borderId="57" xfId="107" applyNumberFormat="1" applyFont="1" applyBorder="1" applyAlignment="1">
      <alignment horizontal="right"/>
      <protection/>
    </xf>
    <xf numFmtId="9" fontId="20" fillId="0" borderId="59" xfId="116" applyFont="1" applyBorder="1" applyAlignment="1">
      <alignment/>
    </xf>
    <xf numFmtId="3" fontId="20" fillId="0" borderId="19" xfId="107" applyNumberFormat="1" applyFont="1" applyBorder="1">
      <alignment/>
      <protection/>
    </xf>
    <xf numFmtId="0" fontId="3" fillId="0" borderId="22" xfId="98" applyFont="1" applyBorder="1">
      <alignment/>
      <protection/>
    </xf>
    <xf numFmtId="0" fontId="3" fillId="0" borderId="44" xfId="98" applyFont="1" applyBorder="1">
      <alignment/>
      <protection/>
    </xf>
    <xf numFmtId="0" fontId="3" fillId="0" borderId="49" xfId="98" applyFont="1" applyBorder="1">
      <alignment/>
      <protection/>
    </xf>
    <xf numFmtId="0" fontId="0" fillId="0" borderId="36" xfId="98" applyFont="1" applyBorder="1">
      <alignment/>
      <protection/>
    </xf>
    <xf numFmtId="9" fontId="0" fillId="0" borderId="0" xfId="116" applyFont="1" applyAlignment="1">
      <alignment wrapText="1"/>
    </xf>
    <xf numFmtId="9" fontId="0" fillId="0" borderId="0" xfId="116" applyFont="1" applyAlignment="1">
      <alignment horizontal="right"/>
    </xf>
    <xf numFmtId="9" fontId="3" fillId="24" borderId="26" xfId="116" applyFont="1" applyFill="1" applyBorder="1" applyAlignment="1">
      <alignment horizontal="center" vertical="center"/>
    </xf>
    <xf numFmtId="9" fontId="0" fillId="0" borderId="34" xfId="116" applyFont="1" applyBorder="1" applyAlignment="1">
      <alignment/>
    </xf>
    <xf numFmtId="9" fontId="43" fillId="0" borderId="34" xfId="116" applyFont="1" applyBorder="1" applyAlignment="1">
      <alignment/>
    </xf>
    <xf numFmtId="9" fontId="43" fillId="0" borderId="0" xfId="116" applyFont="1" applyBorder="1" applyAlignment="1">
      <alignment/>
    </xf>
    <xf numFmtId="9" fontId="43" fillId="0" borderId="32" xfId="116" applyFont="1" applyBorder="1" applyAlignment="1">
      <alignment/>
    </xf>
    <xf numFmtId="9" fontId="18" fillId="20" borderId="26" xfId="116" applyFont="1" applyFill="1" applyBorder="1" applyAlignment="1">
      <alignment/>
    </xf>
    <xf numFmtId="9" fontId="43" fillId="0" borderId="26" xfId="116" applyFont="1" applyBorder="1" applyAlignment="1">
      <alignment/>
    </xf>
    <xf numFmtId="9" fontId="0" fillId="0" borderId="26" xfId="116" applyFont="1" applyBorder="1" applyAlignment="1">
      <alignment horizontal="right"/>
    </xf>
    <xf numFmtId="9" fontId="0" fillId="0" borderId="0" xfId="116" applyFont="1" applyBorder="1" applyAlignment="1">
      <alignment horizontal="right"/>
    </xf>
    <xf numFmtId="3" fontId="43" fillId="0" borderId="35" xfId="102" applyNumberFormat="1" applyFont="1" applyBorder="1">
      <alignment/>
      <protection/>
    </xf>
    <xf numFmtId="9" fontId="43" fillId="0" borderId="35" xfId="116" applyFont="1" applyBorder="1" applyAlignment="1">
      <alignment/>
    </xf>
    <xf numFmtId="3" fontId="0" fillId="0" borderId="34" xfId="102" applyNumberFormat="1" applyFont="1" applyBorder="1">
      <alignment/>
      <protection/>
    </xf>
    <xf numFmtId="3" fontId="0" fillId="0" borderId="0" xfId="102" applyNumberFormat="1" applyFont="1" applyBorder="1">
      <alignment/>
      <protection/>
    </xf>
    <xf numFmtId="9" fontId="3" fillId="0" borderId="26" xfId="116" applyFont="1" applyBorder="1" applyAlignment="1">
      <alignment vertical="center"/>
    </xf>
    <xf numFmtId="9" fontId="43" fillId="0" borderId="60" xfId="116" applyFont="1" applyBorder="1" applyAlignment="1">
      <alignment/>
    </xf>
    <xf numFmtId="0" fontId="45" fillId="0" borderId="0" xfId="93" applyFont="1" applyBorder="1" applyAlignment="1">
      <alignment/>
      <protection/>
    </xf>
    <xf numFmtId="0" fontId="0" fillId="0" borderId="0" xfId="0" applyFont="1" applyAlignment="1">
      <alignment/>
    </xf>
    <xf numFmtId="0" fontId="6" fillId="0" borderId="0" xfId="100" applyFont="1" applyBorder="1">
      <alignment/>
      <protection/>
    </xf>
    <xf numFmtId="0" fontId="6" fillId="0" borderId="0" xfId="100" applyFont="1" applyBorder="1" applyAlignment="1">
      <alignment horizontal="center"/>
      <protection/>
    </xf>
    <xf numFmtId="0" fontId="59" fillId="0" borderId="61" xfId="100" applyFont="1" applyBorder="1" applyAlignment="1">
      <alignment vertical="center"/>
      <protection/>
    </xf>
    <xf numFmtId="3" fontId="60" fillId="0" borderId="61" xfId="100" applyNumberFormat="1" applyFont="1" applyBorder="1" applyAlignment="1">
      <alignment vertical="center"/>
      <protection/>
    </xf>
    <xf numFmtId="3" fontId="60" fillId="0" borderId="61" xfId="100" applyNumberFormat="1" applyFont="1" applyBorder="1" applyAlignment="1">
      <alignment horizontal="right" vertical="center"/>
      <protection/>
    </xf>
    <xf numFmtId="0" fontId="4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1" borderId="35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0" borderId="0" xfId="0" applyFont="1" applyAlignment="1">
      <alignment/>
    </xf>
    <xf numFmtId="0" fontId="64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68" fontId="0" fillId="0" borderId="35" xfId="68" applyNumberFormat="1" applyFont="1" applyFill="1" applyBorder="1" applyAlignment="1">
      <alignment/>
    </xf>
    <xf numFmtId="0" fontId="3" fillId="21" borderId="35" xfId="0" applyFont="1" applyFill="1" applyBorder="1" applyAlignment="1">
      <alignment/>
    </xf>
    <xf numFmtId="0" fontId="58" fillId="25" borderId="61" xfId="100" applyFont="1" applyFill="1" applyBorder="1" applyAlignment="1">
      <alignment horizontal="center" vertical="center"/>
      <protection/>
    </xf>
    <xf numFmtId="0" fontId="58" fillId="25" borderId="61" xfId="100" applyFont="1" applyFill="1" applyBorder="1" applyAlignment="1">
      <alignment horizontal="center"/>
      <protection/>
    </xf>
    <xf numFmtId="3" fontId="58" fillId="25" borderId="61" xfId="100" applyNumberFormat="1" applyFont="1" applyFill="1" applyBorder="1" applyAlignment="1">
      <alignment vertical="center"/>
      <protection/>
    </xf>
    <xf numFmtId="0" fontId="6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168" fontId="0" fillId="0" borderId="35" xfId="0" applyNumberFormat="1" applyFont="1" applyFill="1" applyBorder="1" applyAlignment="1">
      <alignment horizontal="right"/>
    </xf>
    <xf numFmtId="0" fontId="62" fillId="4" borderId="35" xfId="0" applyFont="1" applyFill="1" applyBorder="1" applyAlignment="1">
      <alignment/>
    </xf>
    <xf numFmtId="168" fontId="63" fillId="4" borderId="35" xfId="68" applyNumberFormat="1" applyFont="1" applyFill="1" applyBorder="1" applyAlignment="1">
      <alignment/>
    </xf>
    <xf numFmtId="0" fontId="3" fillId="10" borderId="35" xfId="0" applyFont="1" applyFill="1" applyBorder="1" applyAlignment="1">
      <alignment/>
    </xf>
    <xf numFmtId="168" fontId="3" fillId="10" borderId="35" xfId="68" applyNumberFormat="1" applyFont="1" applyFill="1" applyBorder="1" applyAlignment="1">
      <alignment/>
    </xf>
    <xf numFmtId="168" fontId="3" fillId="10" borderId="35" xfId="68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3" fontId="0" fillId="0" borderId="35" xfId="0" applyNumberFormat="1" applyFont="1" applyBorder="1" applyAlignment="1">
      <alignment horizontal="right" vertical="top" wrapText="1"/>
    </xf>
    <xf numFmtId="3" fontId="3" fillId="0" borderId="35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68" fontId="0" fillId="0" borderId="0" xfId="68" applyNumberFormat="1" applyFont="1" applyAlignment="1">
      <alignment horizontal="right"/>
    </xf>
    <xf numFmtId="168" fontId="0" fillId="0" borderId="0" xfId="68" applyNumberFormat="1" applyFont="1" applyAlignment="1">
      <alignment/>
    </xf>
    <xf numFmtId="168" fontId="18" fillId="0" borderId="0" xfId="68" applyNumberFormat="1" applyFont="1" applyAlignment="1">
      <alignment/>
    </xf>
    <xf numFmtId="0" fontId="18" fillId="0" borderId="34" xfId="0" applyFont="1" applyBorder="1" applyAlignment="1">
      <alignment/>
    </xf>
    <xf numFmtId="168" fontId="18" fillId="0" borderId="34" xfId="68" applyNumberFormat="1" applyFont="1" applyBorder="1" applyAlignment="1">
      <alignment/>
    </xf>
    <xf numFmtId="0" fontId="3" fillId="20" borderId="0" xfId="0" applyFont="1" applyFill="1" applyAlignment="1">
      <alignment/>
    </xf>
    <xf numFmtId="168" fontId="3" fillId="20" borderId="0" xfId="68" applyNumberFormat="1" applyFont="1" applyFill="1" applyAlignment="1">
      <alignment/>
    </xf>
    <xf numFmtId="0" fontId="0" fillId="0" borderId="0" xfId="106" applyFont="1">
      <alignment/>
      <protection/>
    </xf>
    <xf numFmtId="0" fontId="66" fillId="0" borderId="0" xfId="106" applyFont="1" applyAlignment="1">
      <alignment horizontal="center"/>
      <protection/>
    </xf>
    <xf numFmtId="0" fontId="0" fillId="0" borderId="0" xfId="106" applyFont="1">
      <alignment/>
      <protection/>
    </xf>
    <xf numFmtId="3" fontId="0" fillId="0" borderId="61" xfId="106" applyNumberFormat="1" applyFont="1" applyBorder="1">
      <alignment/>
      <protection/>
    </xf>
    <xf numFmtId="3" fontId="3" fillId="0" borderId="61" xfId="106" applyNumberFormat="1" applyFont="1" applyBorder="1">
      <alignment/>
      <protection/>
    </xf>
    <xf numFmtId="3" fontId="0" fillId="0" borderId="61" xfId="106" applyNumberFormat="1" applyFont="1" applyBorder="1" applyAlignment="1">
      <alignment horizontal="right"/>
      <protection/>
    </xf>
    <xf numFmtId="3" fontId="18" fillId="0" borderId="61" xfId="106" applyNumberFormat="1" applyFont="1" applyBorder="1">
      <alignment/>
      <protection/>
    </xf>
    <xf numFmtId="3" fontId="0" fillId="0" borderId="0" xfId="106" applyNumberFormat="1" applyFont="1">
      <alignment/>
      <protection/>
    </xf>
    <xf numFmtId="3" fontId="0" fillId="0" borderId="0" xfId="106" applyNumberFormat="1" applyFont="1">
      <alignment/>
      <protection/>
    </xf>
    <xf numFmtId="0" fontId="0" fillId="0" borderId="62" xfId="0" applyFont="1" applyBorder="1" applyAlignment="1">
      <alignment horizontal="left" vertical="top" wrapText="1"/>
    </xf>
    <xf numFmtId="0" fontId="0" fillId="0" borderId="62" xfId="0" applyBorder="1" applyAlignment="1">
      <alignment/>
    </xf>
    <xf numFmtId="0" fontId="0" fillId="0" borderId="63" xfId="0" applyFont="1" applyBorder="1" applyAlignment="1">
      <alignment horizontal="center" vertical="top" wrapText="1"/>
    </xf>
    <xf numFmtId="0" fontId="0" fillId="0" borderId="64" xfId="0" applyBorder="1" applyAlignment="1">
      <alignment/>
    </xf>
    <xf numFmtId="0" fontId="0" fillId="0" borderId="65" xfId="0" applyFont="1" applyBorder="1" applyAlignment="1">
      <alignment horizontal="center" vertical="top" wrapText="1"/>
    </xf>
    <xf numFmtId="3" fontId="0" fillId="0" borderId="66" xfId="0" applyNumberFormat="1" applyFont="1" applyBorder="1" applyAlignment="1">
      <alignment horizontal="right" vertical="top" wrapText="1"/>
    </xf>
    <xf numFmtId="0" fontId="0" fillId="0" borderId="66" xfId="0" applyBorder="1" applyAlignment="1">
      <alignment/>
    </xf>
    <xf numFmtId="0" fontId="0" fillId="0" borderId="67" xfId="0" applyFont="1" applyBorder="1" applyAlignment="1">
      <alignment horizontal="center" vertical="top" wrapText="1"/>
    </xf>
    <xf numFmtId="0" fontId="0" fillId="0" borderId="68" xfId="0" applyFont="1" applyBorder="1" applyAlignment="1">
      <alignment horizontal="left" vertical="top" wrapText="1"/>
    </xf>
    <xf numFmtId="3" fontId="0" fillId="0" borderId="68" xfId="0" applyNumberFormat="1" applyFont="1" applyBorder="1" applyAlignment="1">
      <alignment horizontal="right" vertical="top" wrapText="1"/>
    </xf>
    <xf numFmtId="3" fontId="0" fillId="0" borderId="69" xfId="0" applyNumberFormat="1" applyFont="1" applyBorder="1" applyAlignment="1">
      <alignment horizontal="right" vertical="top" wrapText="1"/>
    </xf>
    <xf numFmtId="0" fontId="0" fillId="0" borderId="70" xfId="106" applyFont="1" applyBorder="1">
      <alignment/>
      <protection/>
    </xf>
    <xf numFmtId="0" fontId="0" fillId="0" borderId="70" xfId="106" applyFont="1" applyBorder="1" applyAlignment="1">
      <alignment horizontal="center"/>
      <protection/>
    </xf>
    <xf numFmtId="0" fontId="3" fillId="26" borderId="71" xfId="106" applyFont="1" applyFill="1" applyBorder="1" applyAlignment="1">
      <alignment horizontal="center"/>
      <protection/>
    </xf>
    <xf numFmtId="0" fontId="3" fillId="26" borderId="71" xfId="106" applyFont="1" applyFill="1" applyBorder="1" applyAlignment="1">
      <alignment horizontal="center"/>
      <protection/>
    </xf>
    <xf numFmtId="0" fontId="3" fillId="26" borderId="72" xfId="106" applyFont="1" applyFill="1" applyBorder="1" applyAlignment="1">
      <alignment horizontal="center"/>
      <protection/>
    </xf>
    <xf numFmtId="0" fontId="0" fillId="0" borderId="73" xfId="106" applyFont="1" applyBorder="1">
      <alignment/>
      <protection/>
    </xf>
    <xf numFmtId="0" fontId="0" fillId="0" borderId="74" xfId="106" applyFont="1" applyBorder="1">
      <alignment/>
      <protection/>
    </xf>
    <xf numFmtId="0" fontId="0" fillId="0" borderId="75" xfId="106" applyFont="1" applyBorder="1">
      <alignment/>
      <protection/>
    </xf>
    <xf numFmtId="3" fontId="3" fillId="0" borderId="76" xfId="106" applyNumberFormat="1" applyFont="1" applyBorder="1">
      <alignment/>
      <protection/>
    </xf>
    <xf numFmtId="0" fontId="18" fillId="0" borderId="75" xfId="106" applyFont="1" applyBorder="1">
      <alignment/>
      <protection/>
    </xf>
    <xf numFmtId="0" fontId="3" fillId="26" borderId="77" xfId="106" applyFont="1" applyFill="1" applyBorder="1">
      <alignment/>
      <protection/>
    </xf>
    <xf numFmtId="3" fontId="3" fillId="26" borderId="78" xfId="106" applyNumberFormat="1" applyFont="1" applyFill="1" applyBorder="1">
      <alignment/>
      <protection/>
    </xf>
    <xf numFmtId="3" fontId="3" fillId="26" borderId="78" xfId="106" applyNumberFormat="1" applyFont="1" applyFill="1" applyBorder="1">
      <alignment/>
      <protection/>
    </xf>
    <xf numFmtId="3" fontId="3" fillId="26" borderId="79" xfId="106" applyNumberFormat="1" applyFont="1" applyFill="1" applyBorder="1">
      <alignment/>
      <protection/>
    </xf>
    <xf numFmtId="0" fontId="3" fillId="0" borderId="62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3" fontId="3" fillId="0" borderId="66" xfId="0" applyNumberFormat="1" applyFont="1" applyBorder="1" applyAlignment="1">
      <alignment horizontal="right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3" fontId="3" fillId="0" borderId="68" xfId="0" applyNumberFormat="1" applyFont="1" applyBorder="1" applyAlignment="1">
      <alignment horizontal="right" vertical="top" wrapText="1"/>
    </xf>
    <xf numFmtId="3" fontId="3" fillId="0" borderId="69" xfId="0" applyNumberFormat="1" applyFont="1" applyBorder="1" applyAlignment="1">
      <alignment horizontal="right" vertical="top" wrapText="1"/>
    </xf>
    <xf numFmtId="0" fontId="3" fillId="20" borderId="80" xfId="0" applyFont="1" applyFill="1" applyBorder="1" applyAlignment="1">
      <alignment horizontal="center" vertical="top" wrapText="1"/>
    </xf>
    <xf numFmtId="0" fontId="3" fillId="20" borderId="81" xfId="0" applyFont="1" applyFill="1" applyBorder="1" applyAlignment="1">
      <alignment horizontal="left" vertical="top" wrapText="1"/>
    </xf>
    <xf numFmtId="3" fontId="3" fillId="20" borderId="81" xfId="0" applyNumberFormat="1" applyFont="1" applyFill="1" applyBorder="1" applyAlignment="1">
      <alignment horizontal="right" vertical="top" wrapText="1"/>
    </xf>
    <xf numFmtId="3" fontId="3" fillId="20" borderId="82" xfId="0" applyNumberFormat="1" applyFont="1" applyFill="1" applyBorder="1" applyAlignment="1">
      <alignment horizontal="right" vertical="top" wrapText="1"/>
    </xf>
    <xf numFmtId="0" fontId="0" fillId="0" borderId="0" xfId="103" applyFont="1" applyBorder="1">
      <alignment/>
      <protection/>
    </xf>
    <xf numFmtId="0" fontId="3" fillId="0" borderId="0" xfId="103" applyFont="1" applyBorder="1">
      <alignment/>
      <protection/>
    </xf>
    <xf numFmtId="0" fontId="0" fillId="0" borderId="0" xfId="103" applyFont="1" applyBorder="1" applyAlignment="1">
      <alignment horizontal="right"/>
      <protection/>
    </xf>
    <xf numFmtId="0" fontId="43" fillId="0" borderId="0" xfId="103" applyFont="1" applyBorder="1" applyAlignment="1">
      <alignment horizontal="right"/>
      <protection/>
    </xf>
    <xf numFmtId="3" fontId="0" fillId="0" borderId="61" xfId="103" applyNumberFormat="1" applyFont="1" applyBorder="1">
      <alignment/>
      <protection/>
    </xf>
    <xf numFmtId="0" fontId="3" fillId="0" borderId="0" xfId="103" applyFont="1" applyBorder="1" applyAlignment="1">
      <alignment vertical="center"/>
      <protection/>
    </xf>
    <xf numFmtId="3" fontId="3" fillId="0" borderId="0" xfId="103" applyNumberFormat="1" applyFont="1" applyBorder="1">
      <alignment/>
      <protection/>
    </xf>
    <xf numFmtId="0" fontId="0" fillId="0" borderId="0" xfId="104">
      <alignment/>
      <protection/>
    </xf>
    <xf numFmtId="0" fontId="65" fillId="0" borderId="0" xfId="104" applyFont="1" applyAlignment="1">
      <alignment horizontal="right"/>
      <protection/>
    </xf>
    <xf numFmtId="0" fontId="43" fillId="0" borderId="0" xfId="104" applyFont="1" applyAlignment="1">
      <alignment horizontal="right"/>
      <protection/>
    </xf>
    <xf numFmtId="0" fontId="67" fillId="0" borderId="35" xfId="104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9" fillId="0" borderId="61" xfId="0" applyNumberFormat="1" applyFont="1" applyBorder="1" applyAlignment="1">
      <alignment/>
    </xf>
    <xf numFmtId="3" fontId="69" fillId="0" borderId="61" xfId="0" applyNumberFormat="1" applyFont="1" applyBorder="1" applyAlignment="1">
      <alignment/>
    </xf>
    <xf numFmtId="3" fontId="49" fillId="0" borderId="61" xfId="0" applyNumberFormat="1" applyFont="1" applyBorder="1" applyAlignment="1">
      <alignment/>
    </xf>
    <xf numFmtId="3" fontId="69" fillId="0" borderId="61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49" fillId="0" borderId="61" xfId="0" applyFont="1" applyBorder="1" applyAlignment="1">
      <alignment wrapText="1"/>
    </xf>
    <xf numFmtId="0" fontId="69" fillId="0" borderId="61" xfId="0" applyFont="1" applyBorder="1" applyAlignment="1">
      <alignment wrapText="1"/>
    </xf>
    <xf numFmtId="0" fontId="3" fillId="25" borderId="71" xfId="103" applyFont="1" applyFill="1" applyBorder="1" applyAlignment="1">
      <alignment horizontal="center" vertical="center"/>
      <protection/>
    </xf>
    <xf numFmtId="0" fontId="0" fillId="0" borderId="75" xfId="103" applyFont="1" applyBorder="1" applyAlignment="1">
      <alignment vertical="center" wrapText="1"/>
      <protection/>
    </xf>
    <xf numFmtId="3" fontId="0" fillId="0" borderId="76" xfId="103" applyNumberFormat="1" applyFont="1" applyBorder="1">
      <alignment/>
      <protection/>
    </xf>
    <xf numFmtId="0" fontId="0" fillId="0" borderId="75" xfId="103" applyFont="1" applyBorder="1" applyAlignment="1">
      <alignment vertical="center"/>
      <protection/>
    </xf>
    <xf numFmtId="0" fontId="3" fillId="0" borderId="77" xfId="103" applyFont="1" applyBorder="1" applyAlignment="1">
      <alignment vertical="center"/>
      <protection/>
    </xf>
    <xf numFmtId="3" fontId="3" fillId="0" borderId="78" xfId="103" applyNumberFormat="1" applyFont="1" applyBorder="1">
      <alignment/>
      <protection/>
    </xf>
    <xf numFmtId="3" fontId="3" fillId="0" borderId="79" xfId="103" applyNumberFormat="1" applyFont="1" applyBorder="1">
      <alignment/>
      <protection/>
    </xf>
    <xf numFmtId="0" fontId="67" fillId="0" borderId="62" xfId="104" applyFont="1" applyBorder="1" applyAlignment="1">
      <alignment horizontal="right"/>
      <protection/>
    </xf>
    <xf numFmtId="0" fontId="48" fillId="25" borderId="83" xfId="104" applyFont="1" applyFill="1" applyBorder="1" applyAlignment="1">
      <alignment horizontal="center" vertical="center"/>
      <protection/>
    </xf>
    <xf numFmtId="0" fontId="48" fillId="25" borderId="84" xfId="104" applyFont="1" applyFill="1" applyBorder="1" applyAlignment="1">
      <alignment horizontal="center" vertical="center"/>
      <protection/>
    </xf>
    <xf numFmtId="0" fontId="48" fillId="25" borderId="85" xfId="104" applyFont="1" applyFill="1" applyBorder="1" applyAlignment="1">
      <alignment horizontal="center" vertical="center"/>
      <protection/>
    </xf>
    <xf numFmtId="0" fontId="67" fillId="0" borderId="25" xfId="104" applyFont="1" applyBorder="1" applyAlignment="1">
      <alignment wrapText="1"/>
      <protection/>
    </xf>
    <xf numFmtId="0" fontId="67" fillId="0" borderId="64" xfId="104" applyFont="1" applyBorder="1" applyAlignment="1">
      <alignment horizontal="right"/>
      <protection/>
    </xf>
    <xf numFmtId="0" fontId="67" fillId="0" borderId="86" xfId="104" applyFont="1" applyBorder="1" applyAlignment="1">
      <alignment wrapText="1"/>
      <protection/>
    </xf>
    <xf numFmtId="0" fontId="67" fillId="0" borderId="66" xfId="104" applyFont="1" applyBorder="1" applyAlignment="1">
      <alignment horizontal="right"/>
      <protection/>
    </xf>
    <xf numFmtId="0" fontId="67" fillId="0" borderId="87" xfId="104" applyFont="1" applyBorder="1" applyAlignment="1">
      <alignment vertical="center"/>
      <protection/>
    </xf>
    <xf numFmtId="0" fontId="67" fillId="0" borderId="65" xfId="104" applyFont="1" applyBorder="1" applyAlignment="1">
      <alignment vertical="center" wrapText="1"/>
      <protection/>
    </xf>
    <xf numFmtId="0" fontId="67" fillId="0" borderId="67" xfId="104" applyFont="1" applyBorder="1">
      <alignment/>
      <protection/>
    </xf>
    <xf numFmtId="0" fontId="67" fillId="0" borderId="68" xfId="104" applyFont="1" applyBorder="1" applyAlignment="1">
      <alignment horizontal="right"/>
      <protection/>
    </xf>
    <xf numFmtId="0" fontId="67" fillId="0" borderId="69" xfId="104" applyFont="1" applyBorder="1" applyAlignment="1">
      <alignment horizontal="right"/>
      <protection/>
    </xf>
    <xf numFmtId="0" fontId="69" fillId="25" borderId="61" xfId="0" applyFont="1" applyFill="1" applyBorder="1" applyAlignment="1">
      <alignment horizontal="center" vertical="center"/>
    </xf>
    <xf numFmtId="0" fontId="19" fillId="25" borderId="61" xfId="0" applyFont="1" applyFill="1" applyBorder="1" applyAlignment="1">
      <alignment horizontal="center" vertical="center" wrapText="1"/>
    </xf>
    <xf numFmtId="0" fontId="69" fillId="25" borderId="61" xfId="0" applyFont="1" applyFill="1" applyBorder="1" applyAlignment="1">
      <alignment horizontal="center"/>
    </xf>
    <xf numFmtId="0" fontId="69" fillId="20" borderId="61" xfId="0" applyFont="1" applyFill="1" applyBorder="1" applyAlignment="1">
      <alignment horizontal="center"/>
    </xf>
    <xf numFmtId="3" fontId="69" fillId="25" borderId="61" xfId="0" applyNumberFormat="1" applyFont="1" applyFill="1" applyBorder="1" applyAlignment="1">
      <alignment/>
    </xf>
    <xf numFmtId="0" fontId="69" fillId="20" borderId="61" xfId="0" applyFont="1" applyFill="1" applyBorder="1" applyAlignment="1">
      <alignment/>
    </xf>
    <xf numFmtId="0" fontId="49" fillId="20" borderId="61" xfId="0" applyFont="1" applyFill="1" applyBorder="1" applyAlignment="1">
      <alignment/>
    </xf>
    <xf numFmtId="0" fontId="49" fillId="20" borderId="61" xfId="0" applyFont="1" applyFill="1" applyBorder="1" applyAlignment="1">
      <alignment wrapText="1"/>
    </xf>
    <xf numFmtId="0" fontId="69" fillId="20" borderId="61" xfId="0" applyFont="1" applyFill="1" applyBorder="1" applyAlignment="1">
      <alignment wrapText="1"/>
    </xf>
    <xf numFmtId="0" fontId="0" fillId="20" borderId="61" xfId="0" applyFont="1" applyFill="1" applyBorder="1" applyAlignment="1">
      <alignment/>
    </xf>
    <xf numFmtId="3" fontId="0" fillId="0" borderId="62" xfId="0" applyNumberFormat="1" applyFont="1" applyBorder="1" applyAlignment="1">
      <alignment horizontal="right" vertical="top" wrapText="1"/>
    </xf>
    <xf numFmtId="3" fontId="0" fillId="0" borderId="64" xfId="0" applyNumberFormat="1" applyFont="1" applyBorder="1" applyAlignment="1">
      <alignment horizontal="right" vertical="top" wrapText="1"/>
    </xf>
    <xf numFmtId="0" fontId="0" fillId="0" borderId="88" xfId="0" applyFont="1" applyBorder="1" applyAlignment="1">
      <alignment horizontal="center" vertical="top" wrapText="1"/>
    </xf>
    <xf numFmtId="0" fontId="0" fillId="0" borderId="89" xfId="0" applyFont="1" applyBorder="1" applyAlignment="1">
      <alignment horizontal="left" vertical="top" wrapText="1"/>
    </xf>
    <xf numFmtId="3" fontId="0" fillId="0" borderId="89" xfId="0" applyNumberFormat="1" applyFont="1" applyBorder="1" applyAlignment="1">
      <alignment horizontal="right" vertical="top" wrapText="1"/>
    </xf>
    <xf numFmtId="3" fontId="0" fillId="0" borderId="90" xfId="0" applyNumberFormat="1" applyFont="1" applyBorder="1" applyAlignment="1">
      <alignment horizontal="right" vertical="top" wrapText="1"/>
    </xf>
    <xf numFmtId="0" fontId="3" fillId="20" borderId="91" xfId="0" applyFont="1" applyFill="1" applyBorder="1" applyAlignment="1">
      <alignment horizontal="center" vertical="top" wrapText="1"/>
    </xf>
    <xf numFmtId="0" fontId="3" fillId="20" borderId="92" xfId="0" applyFont="1" applyFill="1" applyBorder="1" applyAlignment="1">
      <alignment horizontal="left" vertical="top" wrapText="1"/>
    </xf>
    <xf numFmtId="3" fontId="3" fillId="20" borderId="92" xfId="0" applyNumberFormat="1" applyFont="1" applyFill="1" applyBorder="1" applyAlignment="1">
      <alignment horizontal="right" vertical="top" wrapText="1"/>
    </xf>
    <xf numFmtId="3" fontId="3" fillId="20" borderId="93" xfId="0" applyNumberFormat="1" applyFont="1" applyFill="1" applyBorder="1" applyAlignment="1">
      <alignment horizontal="right" vertical="top" wrapText="1"/>
    </xf>
    <xf numFmtId="0" fontId="0" fillId="0" borderId="94" xfId="0" applyFont="1" applyBorder="1" applyAlignment="1">
      <alignment horizontal="center" vertical="top" wrapText="1"/>
    </xf>
    <xf numFmtId="0" fontId="0" fillId="0" borderId="95" xfId="0" applyFont="1" applyBorder="1" applyAlignment="1">
      <alignment horizontal="left" vertical="top" wrapText="1"/>
    </xf>
    <xf numFmtId="3" fontId="0" fillId="0" borderId="95" xfId="0" applyNumberFormat="1" applyFont="1" applyBorder="1" applyAlignment="1">
      <alignment horizontal="right" vertical="top" wrapText="1"/>
    </xf>
    <xf numFmtId="3" fontId="0" fillId="0" borderId="96" xfId="0" applyNumberFormat="1" applyFont="1" applyBorder="1" applyAlignment="1">
      <alignment horizontal="right" vertical="top" wrapText="1"/>
    </xf>
    <xf numFmtId="0" fontId="3" fillId="20" borderId="80" xfId="0" applyFont="1" applyFill="1" applyBorder="1" applyAlignment="1">
      <alignment horizontal="center" vertical="top" wrapText="1"/>
    </xf>
    <xf numFmtId="0" fontId="3" fillId="20" borderId="81" xfId="0" applyFont="1" applyFill="1" applyBorder="1" applyAlignment="1">
      <alignment horizontal="left" vertical="top" wrapText="1"/>
    </xf>
    <xf numFmtId="3" fontId="3" fillId="20" borderId="81" xfId="0" applyNumberFormat="1" applyFont="1" applyFill="1" applyBorder="1" applyAlignment="1">
      <alignment horizontal="right" vertical="top" wrapText="1"/>
    </xf>
    <xf numFmtId="3" fontId="3" fillId="20" borderId="82" xfId="0" applyNumberFormat="1" applyFont="1" applyFill="1" applyBorder="1" applyAlignment="1">
      <alignment horizontal="right" vertical="top" wrapText="1"/>
    </xf>
    <xf numFmtId="0" fontId="48" fillId="20" borderId="16" xfId="0" applyFont="1" applyFill="1" applyBorder="1" applyAlignment="1">
      <alignment horizontal="center" vertical="top" wrapText="1"/>
    </xf>
    <xf numFmtId="0" fontId="48" fillId="20" borderId="18" xfId="0" applyFont="1" applyFill="1" applyBorder="1" applyAlignment="1">
      <alignment horizontal="center" vertical="top" wrapText="1"/>
    </xf>
    <xf numFmtId="0" fontId="48" fillId="20" borderId="33" xfId="0" applyFont="1" applyFill="1" applyBorder="1" applyAlignment="1">
      <alignment horizontal="center" vertical="top" wrapText="1"/>
    </xf>
    <xf numFmtId="168" fontId="43" fillId="0" borderId="35" xfId="68" applyNumberFormat="1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43" fillId="0" borderId="35" xfId="0" applyFont="1" applyBorder="1" applyAlignment="1">
      <alignment/>
    </xf>
    <xf numFmtId="168" fontId="43" fillId="0" borderId="35" xfId="0" applyNumberFormat="1" applyFont="1" applyBorder="1" applyAlignment="1">
      <alignment horizontal="right"/>
    </xf>
    <xf numFmtId="0" fontId="43" fillId="0" borderId="35" xfId="0" applyFont="1" applyFill="1" applyBorder="1" applyAlignment="1">
      <alignment/>
    </xf>
    <xf numFmtId="0" fontId="19" fillId="0" borderId="19" xfId="0" applyFont="1" applyBorder="1" applyAlignment="1">
      <alignment horizontal="center"/>
    </xf>
    <xf numFmtId="168" fontId="4" fillId="0" borderId="19" xfId="68" applyNumberFormat="1" applyFont="1" applyBorder="1" applyAlignment="1">
      <alignment/>
    </xf>
    <xf numFmtId="168" fontId="46" fillId="0" borderId="19" xfId="68" applyNumberFormat="1" applyFont="1" applyBorder="1" applyAlignment="1">
      <alignment/>
    </xf>
    <xf numFmtId="0" fontId="19" fillId="0" borderId="17" xfId="0" applyFont="1" applyBorder="1" applyAlignment="1">
      <alignment horizontal="center"/>
    </xf>
    <xf numFmtId="168" fontId="4" fillId="0" borderId="22" xfId="68" applyNumberFormat="1" applyFont="1" applyBorder="1" applyAlignment="1">
      <alignment/>
    </xf>
    <xf numFmtId="168" fontId="46" fillId="0" borderId="22" xfId="68" applyNumberFormat="1" applyFont="1" applyBorder="1" applyAlignment="1">
      <alignment/>
    </xf>
    <xf numFmtId="168" fontId="3" fillId="20" borderId="48" xfId="68" applyNumberFormat="1" applyFont="1" applyFill="1" applyBorder="1" applyAlignment="1">
      <alignment/>
    </xf>
    <xf numFmtId="168" fontId="3" fillId="20" borderId="37" xfId="68" applyNumberFormat="1" applyFont="1" applyFill="1" applyBorder="1" applyAlignment="1">
      <alignment/>
    </xf>
    <xf numFmtId="168" fontId="3" fillId="20" borderId="17" xfId="68" applyNumberFormat="1" applyFont="1" applyFill="1" applyBorder="1" applyAlignment="1">
      <alignment/>
    </xf>
    <xf numFmtId="0" fontId="3" fillId="20" borderId="19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168" fontId="3" fillId="20" borderId="42" xfId="68" applyNumberFormat="1" applyFont="1" applyFill="1" applyBorder="1" applyAlignment="1">
      <alignment/>
    </xf>
    <xf numFmtId="168" fontId="3" fillId="21" borderId="35" xfId="0" applyNumberFormat="1" applyFont="1" applyFill="1" applyBorder="1" applyAlignment="1">
      <alignment/>
    </xf>
    <xf numFmtId="168" fontId="43" fillId="0" borderId="35" xfId="68" applyNumberFormat="1" applyFont="1" applyBorder="1" applyAlignment="1">
      <alignment/>
    </xf>
    <xf numFmtId="0" fontId="1" fillId="0" borderId="0" xfId="99" applyFont="1">
      <alignment/>
      <protection/>
    </xf>
    <xf numFmtId="0" fontId="70" fillId="0" borderId="0" xfId="99" applyFont="1">
      <alignment/>
      <protection/>
    </xf>
    <xf numFmtId="0" fontId="1" fillId="0" borderId="0" xfId="99" applyFont="1" applyBorder="1">
      <alignment/>
      <protection/>
    </xf>
    <xf numFmtId="3" fontId="11" fillId="0" borderId="0" xfId="99" applyNumberFormat="1" applyFont="1" applyBorder="1">
      <alignment/>
      <protection/>
    </xf>
    <xf numFmtId="0" fontId="11" fillId="0" borderId="0" xfId="99" applyFont="1" applyBorder="1">
      <alignment/>
      <protection/>
    </xf>
    <xf numFmtId="0" fontId="71" fillId="0" borderId="0" xfId="99" applyFont="1">
      <alignment/>
      <protection/>
    </xf>
    <xf numFmtId="0" fontId="72" fillId="0" borderId="0" xfId="99" applyFont="1">
      <alignment/>
      <protection/>
    </xf>
    <xf numFmtId="0" fontId="0" fillId="0" borderId="0" xfId="99">
      <alignment/>
      <protection/>
    </xf>
    <xf numFmtId="0" fontId="45" fillId="0" borderId="0" xfId="93" applyFont="1" applyBorder="1" applyAlignment="1">
      <alignment horizontal="left"/>
      <protection/>
    </xf>
    <xf numFmtId="3" fontId="11" fillId="0" borderId="34" xfId="99" applyNumberFormat="1" applyFont="1" applyBorder="1">
      <alignment/>
      <protection/>
    </xf>
    <xf numFmtId="0" fontId="11" fillId="0" borderId="34" xfId="99" applyFont="1" applyBorder="1">
      <alignment/>
      <protection/>
    </xf>
    <xf numFmtId="0" fontId="10" fillId="0" borderId="56" xfId="99" applyFont="1" applyBorder="1" applyAlignment="1">
      <alignment horizontal="center"/>
      <protection/>
    </xf>
    <xf numFmtId="0" fontId="1" fillId="0" borderId="56" xfId="99" applyFont="1" applyBorder="1">
      <alignment/>
      <protection/>
    </xf>
    <xf numFmtId="0" fontId="70" fillId="0" borderId="56" xfId="99" applyFont="1" applyBorder="1" applyAlignment="1">
      <alignment horizontal="right"/>
      <protection/>
    </xf>
    <xf numFmtId="0" fontId="11" fillId="0" borderId="56" xfId="99" applyFont="1" applyBorder="1">
      <alignment/>
      <protection/>
    </xf>
    <xf numFmtId="3" fontId="11" fillId="0" borderId="56" xfId="99" applyNumberFormat="1" applyFont="1" applyBorder="1">
      <alignment/>
      <protection/>
    </xf>
    <xf numFmtId="0" fontId="10" fillId="20" borderId="58" xfId="99" applyFont="1" applyFill="1" applyBorder="1">
      <alignment/>
      <protection/>
    </xf>
    <xf numFmtId="3" fontId="10" fillId="20" borderId="58" xfId="99" applyNumberFormat="1" applyFont="1" applyFill="1" applyBorder="1">
      <alignment/>
      <protection/>
    </xf>
    <xf numFmtId="0" fontId="1" fillId="0" borderId="58" xfId="99" applyFont="1" applyBorder="1">
      <alignment/>
      <protection/>
    </xf>
    <xf numFmtId="3" fontId="1" fillId="0" borderId="58" xfId="99" applyNumberFormat="1" applyFont="1" applyBorder="1">
      <alignment/>
      <protection/>
    </xf>
    <xf numFmtId="0" fontId="1" fillId="0" borderId="58" xfId="99" applyFont="1" applyBorder="1" applyAlignment="1">
      <alignment horizontal="right"/>
      <protection/>
    </xf>
    <xf numFmtId="3" fontId="73" fillId="20" borderId="34" xfId="99" applyNumberFormat="1" applyFont="1" applyFill="1" applyBorder="1">
      <alignment/>
      <protection/>
    </xf>
    <xf numFmtId="0" fontId="73" fillId="20" borderId="34" xfId="99" applyFont="1" applyFill="1" applyBorder="1">
      <alignment/>
      <protection/>
    </xf>
    <xf numFmtId="3" fontId="11" fillId="0" borderId="32" xfId="99" applyNumberFormat="1" applyFont="1" applyBorder="1">
      <alignment/>
      <protection/>
    </xf>
    <xf numFmtId="0" fontId="11" fillId="0" borderId="32" xfId="99" applyFont="1" applyBorder="1">
      <alignment/>
      <protection/>
    </xf>
    <xf numFmtId="3" fontId="73" fillId="20" borderId="32" xfId="99" applyNumberFormat="1" applyFont="1" applyFill="1" applyBorder="1">
      <alignment/>
      <protection/>
    </xf>
    <xf numFmtId="0" fontId="73" fillId="20" borderId="32" xfId="99" applyFont="1" applyFill="1" applyBorder="1">
      <alignment/>
      <protection/>
    </xf>
    <xf numFmtId="3" fontId="11" fillId="0" borderId="33" xfId="99" applyNumberFormat="1" applyFont="1" applyBorder="1">
      <alignment/>
      <protection/>
    </xf>
    <xf numFmtId="3" fontId="11" fillId="0" borderId="18" xfId="99" applyNumberFormat="1" applyFont="1" applyBorder="1">
      <alignment/>
      <protection/>
    </xf>
    <xf numFmtId="0" fontId="11" fillId="0" borderId="25" xfId="99" applyFont="1" applyBorder="1">
      <alignment/>
      <protection/>
    </xf>
    <xf numFmtId="0" fontId="11" fillId="0" borderId="25" xfId="99" applyFont="1" applyBorder="1" applyAlignment="1">
      <alignment horizontal="left"/>
      <protection/>
    </xf>
    <xf numFmtId="3" fontId="11" fillId="0" borderId="57" xfId="99" applyNumberFormat="1" applyFont="1" applyBorder="1">
      <alignment/>
      <protection/>
    </xf>
    <xf numFmtId="0" fontId="11" fillId="0" borderId="97" xfId="99" applyFont="1" applyBorder="1" applyAlignment="1">
      <alignment horizontal="left"/>
      <protection/>
    </xf>
    <xf numFmtId="3" fontId="11" fillId="0" borderId="19" xfId="99" applyNumberFormat="1" applyFont="1" applyBorder="1">
      <alignment/>
      <protection/>
    </xf>
    <xf numFmtId="0" fontId="1" fillId="0" borderId="16" xfId="99" applyFont="1" applyBorder="1">
      <alignment/>
      <protection/>
    </xf>
    <xf numFmtId="3" fontId="20" fillId="0" borderId="33" xfId="99" applyNumberFormat="1" applyFont="1" applyBorder="1">
      <alignment/>
      <protection/>
    </xf>
    <xf numFmtId="3" fontId="10" fillId="20" borderId="20" xfId="99" applyNumberFormat="1" applyFont="1" applyFill="1" applyBorder="1">
      <alignment/>
      <protection/>
    </xf>
    <xf numFmtId="0" fontId="1" fillId="0" borderId="57" xfId="99" applyFont="1" applyBorder="1">
      <alignment/>
      <protection/>
    </xf>
    <xf numFmtId="0" fontId="11" fillId="0" borderId="98" xfId="99" applyFont="1" applyBorder="1" applyAlignment="1">
      <alignment horizontal="left"/>
      <protection/>
    </xf>
    <xf numFmtId="3" fontId="11" fillId="0" borderId="48" xfId="99" applyNumberFormat="1" applyFont="1" applyBorder="1">
      <alignment/>
      <protection/>
    </xf>
    <xf numFmtId="0" fontId="73" fillId="20" borderId="98" xfId="99" applyFont="1" applyFill="1" applyBorder="1" applyAlignment="1">
      <alignment horizontal="left"/>
      <protection/>
    </xf>
    <xf numFmtId="3" fontId="73" fillId="20" borderId="48" xfId="99" applyNumberFormat="1" applyFont="1" applyFill="1" applyBorder="1">
      <alignment/>
      <protection/>
    </xf>
    <xf numFmtId="0" fontId="11" fillId="0" borderId="38" xfId="99" applyFont="1" applyBorder="1" applyAlignment="1">
      <alignment horizontal="left"/>
      <protection/>
    </xf>
    <xf numFmtId="3" fontId="11" fillId="0" borderId="22" xfId="99" applyNumberFormat="1" applyFont="1" applyBorder="1">
      <alignment/>
      <protection/>
    </xf>
    <xf numFmtId="0" fontId="73" fillId="20" borderId="38" xfId="99" applyFont="1" applyFill="1" applyBorder="1" applyAlignment="1">
      <alignment horizontal="left"/>
      <protection/>
    </xf>
    <xf numFmtId="3" fontId="73" fillId="20" borderId="22" xfId="99" applyNumberFormat="1" applyFont="1" applyFill="1" applyBorder="1">
      <alignment/>
      <protection/>
    </xf>
    <xf numFmtId="0" fontId="10" fillId="20" borderId="15" xfId="99" applyFont="1" applyFill="1" applyBorder="1">
      <alignment/>
      <protection/>
    </xf>
    <xf numFmtId="3" fontId="10" fillId="20" borderId="21" xfId="99" applyNumberFormat="1" applyFont="1" applyFill="1" applyBorder="1">
      <alignment/>
      <protection/>
    </xf>
    <xf numFmtId="0" fontId="1" fillId="0" borderId="33" xfId="99" applyFont="1" applyBorder="1">
      <alignment/>
      <protection/>
    </xf>
    <xf numFmtId="0" fontId="1" fillId="0" borderId="18" xfId="99" applyFont="1" applyBorder="1">
      <alignment/>
      <protection/>
    </xf>
    <xf numFmtId="0" fontId="2" fillId="0" borderId="25" xfId="99" applyFont="1" applyBorder="1" applyAlignment="1">
      <alignment horizontal="center"/>
      <protection/>
    </xf>
    <xf numFmtId="0" fontId="11" fillId="0" borderId="0" xfId="99" applyFont="1" applyBorder="1" applyAlignment="1">
      <alignment wrapText="1"/>
      <protection/>
    </xf>
    <xf numFmtId="0" fontId="11" fillId="0" borderId="97" xfId="99" applyFont="1" applyBorder="1">
      <alignment/>
      <protection/>
    </xf>
    <xf numFmtId="3" fontId="10" fillId="20" borderId="21" xfId="99" applyNumberFormat="1" applyFont="1" applyFill="1" applyBorder="1" applyAlignment="1">
      <alignment horizontal="right"/>
      <protection/>
    </xf>
    <xf numFmtId="0" fontId="73" fillId="20" borderId="99" xfId="99" applyFont="1" applyFill="1" applyBorder="1" applyAlignment="1">
      <alignment horizontal="left"/>
      <protection/>
    </xf>
    <xf numFmtId="3" fontId="73" fillId="20" borderId="52" xfId="99" applyNumberFormat="1" applyFont="1" applyFill="1" applyBorder="1">
      <alignment/>
      <protection/>
    </xf>
    <xf numFmtId="0" fontId="10" fillId="25" borderId="15" xfId="99" applyFont="1" applyFill="1" applyBorder="1" applyAlignment="1">
      <alignment horizontal="left"/>
      <protection/>
    </xf>
    <xf numFmtId="3" fontId="10" fillId="25" borderId="58" xfId="99" applyNumberFormat="1" applyFont="1" applyFill="1" applyBorder="1">
      <alignment/>
      <protection/>
    </xf>
    <xf numFmtId="0" fontId="10" fillId="25" borderId="58" xfId="99" applyFont="1" applyFill="1" applyBorder="1" applyAlignment="1">
      <alignment horizontal="left"/>
      <protection/>
    </xf>
    <xf numFmtId="3" fontId="10" fillId="25" borderId="21" xfId="99" applyNumberFormat="1" applyFont="1" applyFill="1" applyBorder="1">
      <alignment/>
      <protection/>
    </xf>
    <xf numFmtId="0" fontId="11" fillId="0" borderId="98" xfId="99" applyFont="1" applyBorder="1">
      <alignment/>
      <protection/>
    </xf>
    <xf numFmtId="3" fontId="10" fillId="20" borderId="18" xfId="99" applyNumberFormat="1" applyFont="1" applyFill="1" applyBorder="1">
      <alignment/>
      <protection/>
    </xf>
    <xf numFmtId="3" fontId="10" fillId="0" borderId="33" xfId="99" applyNumberFormat="1" applyFont="1" applyFill="1" applyBorder="1">
      <alignment/>
      <protection/>
    </xf>
    <xf numFmtId="3" fontId="11" fillId="0" borderId="33" xfId="99" applyNumberFormat="1" applyFont="1" applyFill="1" applyBorder="1">
      <alignment/>
      <protection/>
    </xf>
    <xf numFmtId="3" fontId="73" fillId="0" borderId="33" xfId="99" applyNumberFormat="1" applyFont="1" applyFill="1" applyBorder="1">
      <alignment/>
      <protection/>
    </xf>
    <xf numFmtId="0" fontId="1" fillId="25" borderId="31" xfId="99" applyFont="1" applyFill="1" applyBorder="1">
      <alignment/>
      <protection/>
    </xf>
    <xf numFmtId="0" fontId="2" fillId="20" borderId="18" xfId="99" applyFont="1" applyFill="1" applyBorder="1">
      <alignment/>
      <protection/>
    </xf>
    <xf numFmtId="0" fontId="1" fillId="0" borderId="33" xfId="99" applyFont="1" applyFill="1" applyBorder="1">
      <alignment/>
      <protection/>
    </xf>
    <xf numFmtId="0" fontId="74" fillId="0" borderId="33" xfId="99" applyFont="1" applyFill="1" applyBorder="1">
      <alignment/>
      <protection/>
    </xf>
    <xf numFmtId="0" fontId="70" fillId="0" borderId="33" xfId="99" applyFont="1" applyFill="1" applyBorder="1">
      <alignment/>
      <protection/>
    </xf>
    <xf numFmtId="168" fontId="3" fillId="20" borderId="22" xfId="68" applyNumberFormat="1" applyFont="1" applyFill="1" applyBorder="1" applyAlignment="1">
      <alignment/>
    </xf>
    <xf numFmtId="168" fontId="18" fillId="20" borderId="22" xfId="68" applyNumberFormat="1" applyFont="1" applyFill="1" applyBorder="1" applyAlignment="1">
      <alignment/>
    </xf>
    <xf numFmtId="0" fontId="19" fillId="20" borderId="36" xfId="0" applyFont="1" applyFill="1" applyBorder="1" applyAlignment="1">
      <alignment horizontal="center"/>
    </xf>
    <xf numFmtId="0" fontId="47" fillId="0" borderId="35" xfId="105" applyFont="1" applyBorder="1" applyAlignment="1">
      <alignment wrapText="1"/>
      <protection/>
    </xf>
    <xf numFmtId="0" fontId="3" fillId="24" borderId="26" xfId="102" applyFont="1" applyFill="1" applyBorder="1" applyAlignment="1">
      <alignment horizontal="center" vertical="center" wrapText="1"/>
      <protection/>
    </xf>
    <xf numFmtId="0" fontId="0" fillId="0" borderId="0" xfId="102" applyAlignment="1">
      <alignment vertical="center" wrapText="1"/>
      <protection/>
    </xf>
    <xf numFmtId="0" fontId="16" fillId="0" borderId="0" xfId="102" applyFont="1" applyAlignment="1">
      <alignment vertical="center" wrapText="1"/>
      <protection/>
    </xf>
    <xf numFmtId="0" fontId="0" fillId="0" borderId="0" xfId="102" applyBorder="1" applyAlignment="1">
      <alignment vertical="center" wrapText="1"/>
      <protection/>
    </xf>
    <xf numFmtId="0" fontId="0" fillId="0" borderId="34" xfId="102" applyFont="1" applyBorder="1" applyAlignment="1">
      <alignment vertical="center" wrapText="1"/>
      <protection/>
    </xf>
    <xf numFmtId="0" fontId="43" fillId="0" borderId="34" xfId="102" applyFont="1" applyBorder="1" applyAlignment="1">
      <alignment vertical="center" wrapText="1"/>
      <protection/>
    </xf>
    <xf numFmtId="0" fontId="0" fillId="0" borderId="0" xfId="102" applyFont="1" applyBorder="1" applyAlignment="1">
      <alignment vertical="center" wrapText="1"/>
      <protection/>
    </xf>
    <xf numFmtId="0" fontId="18" fillId="20" borderId="26" xfId="102" applyFont="1" applyFill="1" applyBorder="1" applyAlignment="1">
      <alignment horizontal="center" vertical="center" wrapText="1"/>
      <protection/>
    </xf>
    <xf numFmtId="0" fontId="0" fillId="0" borderId="0" xfId="102" applyFont="1" applyAlignment="1">
      <alignment vertical="center" wrapText="1"/>
      <protection/>
    </xf>
    <xf numFmtId="0" fontId="43" fillId="0" borderId="26" xfId="102" applyFont="1" applyBorder="1" applyAlignment="1">
      <alignment vertical="center" wrapText="1"/>
      <protection/>
    </xf>
    <xf numFmtId="0" fontId="0" fillId="0" borderId="26" xfId="102" applyBorder="1" applyAlignment="1">
      <alignment vertical="center" wrapText="1"/>
      <protection/>
    </xf>
    <xf numFmtId="0" fontId="45" fillId="0" borderId="0" xfId="93" applyFont="1" applyBorder="1" applyAlignment="1">
      <alignment horizontal="center"/>
      <protection/>
    </xf>
    <xf numFmtId="0" fontId="3" fillId="25" borderId="100" xfId="103" applyFont="1" applyFill="1" applyBorder="1" applyAlignment="1">
      <alignment horizontal="center" vertical="center"/>
      <protection/>
    </xf>
    <xf numFmtId="0" fontId="3" fillId="25" borderId="101" xfId="103" applyFont="1" applyFill="1" applyBorder="1" applyAlignment="1">
      <alignment horizontal="center" vertical="center"/>
      <protection/>
    </xf>
    <xf numFmtId="9" fontId="5" fillId="0" borderId="22" xfId="116" applyFont="1" applyBorder="1" applyAlignment="1">
      <alignment horizontal="right"/>
    </xf>
    <xf numFmtId="0" fontId="19" fillId="20" borderId="24" xfId="0" applyFont="1" applyFill="1" applyBorder="1" applyAlignment="1">
      <alignment horizontal="center" vertical="center" wrapText="1"/>
    </xf>
    <xf numFmtId="0" fontId="19" fillId="20" borderId="25" xfId="0" applyFont="1" applyFill="1" applyBorder="1" applyAlignment="1">
      <alignment horizontal="center" vertical="center" wrapText="1"/>
    </xf>
    <xf numFmtId="0" fontId="19" fillId="20" borderId="97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168" fontId="46" fillId="0" borderId="37" xfId="68" applyNumberFormat="1" applyFont="1" applyBorder="1" applyAlignment="1">
      <alignment/>
    </xf>
    <xf numFmtId="168" fontId="4" fillId="0" borderId="17" xfId="68" applyNumberFormat="1" applyFont="1" applyBorder="1" applyAlignment="1">
      <alignment/>
    </xf>
    <xf numFmtId="168" fontId="46" fillId="0" borderId="17" xfId="68" applyNumberFormat="1" applyFont="1" applyBorder="1" applyAlignment="1">
      <alignment/>
    </xf>
    <xf numFmtId="0" fontId="19" fillId="0" borderId="36" xfId="0" applyFont="1" applyBorder="1" applyAlignment="1">
      <alignment horizontal="center"/>
    </xf>
    <xf numFmtId="168" fontId="4" fillId="0" borderId="36" xfId="68" applyNumberFormat="1" applyFont="1" applyBorder="1" applyAlignment="1">
      <alignment/>
    </xf>
    <xf numFmtId="168" fontId="46" fillId="0" borderId="36" xfId="68" applyNumberFormat="1" applyFont="1" applyBorder="1" applyAlignment="1">
      <alignment/>
    </xf>
    <xf numFmtId="9" fontId="11" fillId="0" borderId="57" xfId="116" applyFont="1" applyBorder="1" applyAlignment="1">
      <alignment horizontal="right"/>
    </xf>
    <xf numFmtId="3" fontId="9" fillId="0" borderId="102" xfId="97" applyNumberFormat="1" applyFont="1" applyBorder="1" applyAlignment="1">
      <alignment horizontal="right"/>
      <protection/>
    </xf>
    <xf numFmtId="3" fontId="9" fillId="0" borderId="103" xfId="97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43" xfId="96" applyFont="1" applyBorder="1" applyAlignment="1">
      <alignment horizontal="left" wrapText="1"/>
      <protection/>
    </xf>
    <xf numFmtId="9" fontId="11" fillId="0" borderId="33" xfId="116" applyFont="1" applyBorder="1" applyAlignment="1">
      <alignment horizontal="right"/>
    </xf>
    <xf numFmtId="3" fontId="9" fillId="0" borderId="26" xfId="97" applyNumberFormat="1" applyFont="1" applyBorder="1" applyAlignment="1">
      <alignment horizontal="right"/>
      <protection/>
    </xf>
    <xf numFmtId="0" fontId="9" fillId="0" borderId="35" xfId="97" applyFont="1" applyBorder="1">
      <alignment/>
      <protection/>
    </xf>
    <xf numFmtId="3" fontId="51" fillId="0" borderId="102" xfId="97" applyNumberFormat="1" applyFont="1" applyBorder="1" applyAlignment="1">
      <alignment horizontal="center"/>
      <protection/>
    </xf>
    <xf numFmtId="3" fontId="51" fillId="0" borderId="103" xfId="97" applyNumberFormat="1" applyFont="1" applyBorder="1" applyAlignment="1">
      <alignment horizontal="center"/>
      <protection/>
    </xf>
    <xf numFmtId="3" fontId="51" fillId="0" borderId="104" xfId="97" applyNumberFormat="1" applyFont="1" applyBorder="1" applyAlignment="1">
      <alignment horizontal="right"/>
      <protection/>
    </xf>
    <xf numFmtId="3" fontId="53" fillId="0" borderId="103" xfId="97" applyNumberFormat="1" applyFont="1" applyBorder="1" applyAlignment="1">
      <alignment horizontal="right"/>
      <protection/>
    </xf>
    <xf numFmtId="3" fontId="51" fillId="0" borderId="105" xfId="97" applyNumberFormat="1" applyFont="1" applyBorder="1" applyAlignment="1">
      <alignment horizontal="right"/>
      <protection/>
    </xf>
    <xf numFmtId="3" fontId="51" fillId="0" borderId="103" xfId="97" applyNumberFormat="1" applyFont="1" applyBorder="1" applyAlignment="1">
      <alignment horizontal="right"/>
      <protection/>
    </xf>
    <xf numFmtId="3" fontId="52" fillId="0" borderId="103" xfId="97" applyNumberFormat="1" applyFont="1" applyBorder="1" applyAlignment="1">
      <alignment horizontal="right"/>
      <protection/>
    </xf>
    <xf numFmtId="0" fontId="52" fillId="0" borderId="104" xfId="97" applyFont="1" applyBorder="1" applyAlignment="1">
      <alignment horizontal="center" vertical="center"/>
      <protection/>
    </xf>
    <xf numFmtId="0" fontId="52" fillId="0" borderId="106" xfId="97" applyFont="1" applyBorder="1" applyAlignment="1">
      <alignment horizontal="center" vertical="center"/>
      <protection/>
    </xf>
    <xf numFmtId="3" fontId="53" fillId="0" borderId="105" xfId="97" applyNumberFormat="1" applyFont="1" applyBorder="1" applyAlignment="1">
      <alignment horizontal="right"/>
      <protection/>
    </xf>
    <xf numFmtId="0" fontId="9" fillId="25" borderId="107" xfId="97" applyFont="1" applyFill="1" applyBorder="1" applyAlignment="1">
      <alignment horizontal="center" vertical="center"/>
      <protection/>
    </xf>
    <xf numFmtId="0" fontId="9" fillId="25" borderId="108" xfId="97" applyFont="1" applyFill="1" applyBorder="1" applyAlignment="1">
      <alignment horizontal="center" vertical="center"/>
      <protection/>
    </xf>
    <xf numFmtId="0" fontId="9" fillId="25" borderId="109" xfId="9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3" fontId="9" fillId="0" borderId="102" xfId="97" applyNumberFormat="1" applyFont="1" applyBorder="1" applyAlignment="1">
      <alignment horizontal="right"/>
      <protection/>
    </xf>
    <xf numFmtId="3" fontId="9" fillId="0" borderId="103" xfId="97" applyNumberFormat="1" applyFont="1" applyBorder="1" applyAlignment="1">
      <alignment horizontal="right"/>
      <protection/>
    </xf>
    <xf numFmtId="3" fontId="52" fillId="0" borderId="105" xfId="97" applyNumberFormat="1" applyFont="1" applyBorder="1" applyAlignment="1">
      <alignment horizontal="right"/>
      <protection/>
    </xf>
    <xf numFmtId="0" fontId="0" fillId="20" borderId="16" xfId="0" applyFont="1" applyFill="1" applyBorder="1" applyAlignment="1">
      <alignment horizontal="center" vertical="top" wrapText="1"/>
    </xf>
    <xf numFmtId="0" fontId="0" fillId="20" borderId="18" xfId="0" applyFont="1" applyFill="1" applyBorder="1" applyAlignment="1">
      <alignment horizontal="center" vertical="top" wrapText="1"/>
    </xf>
    <xf numFmtId="0" fontId="45" fillId="0" borderId="0" xfId="93" applyFont="1" applyBorder="1" applyAlignment="1">
      <alignment horizontal="left"/>
      <protection/>
    </xf>
    <xf numFmtId="0" fontId="7" fillId="0" borderId="0" xfId="93" applyFont="1" applyBorder="1" applyAlignment="1">
      <alignment horizontal="center"/>
      <protection/>
    </xf>
    <xf numFmtId="0" fontId="19" fillId="20" borderId="42" xfId="0" applyFont="1" applyFill="1" applyBorder="1" applyAlignment="1">
      <alignment horizontal="center" vertical="center"/>
    </xf>
    <xf numFmtId="0" fontId="19" fillId="20" borderId="33" xfId="0" applyFont="1" applyFill="1" applyBorder="1" applyAlignment="1">
      <alignment horizontal="center" vertical="center"/>
    </xf>
    <xf numFmtId="0" fontId="19" fillId="20" borderId="3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0" borderId="37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19" fillId="0" borderId="0" xfId="94" applyFont="1" applyBorder="1" applyAlignment="1">
      <alignment horizontal="center"/>
      <protection/>
    </xf>
    <xf numFmtId="0" fontId="19" fillId="20" borderId="16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0" borderId="91" xfId="0" applyFont="1" applyFill="1" applyBorder="1" applyAlignment="1">
      <alignment horizontal="center" vertical="center"/>
    </xf>
    <xf numFmtId="0" fontId="19" fillId="20" borderId="93" xfId="0" applyFont="1" applyFill="1" applyBorder="1" applyAlignment="1">
      <alignment horizontal="center" vertical="center"/>
    </xf>
    <xf numFmtId="0" fontId="19" fillId="20" borderId="37" xfId="0" applyFont="1" applyFill="1" applyBorder="1" applyAlignment="1">
      <alignment horizontal="center" vertical="center"/>
    </xf>
    <xf numFmtId="0" fontId="19" fillId="20" borderId="43" xfId="0" applyFont="1" applyFill="1" applyBorder="1" applyAlignment="1">
      <alignment horizontal="center" vertical="center"/>
    </xf>
    <xf numFmtId="0" fontId="45" fillId="0" borderId="0" xfId="93" applyFont="1" applyBorder="1" applyAlignment="1">
      <alignment horizontal="center"/>
      <protection/>
    </xf>
    <xf numFmtId="0" fontId="7" fillId="0" borderId="0" xfId="96" applyFont="1" applyBorder="1" applyAlignment="1">
      <alignment horizontal="center"/>
      <protection/>
    </xf>
    <xf numFmtId="0" fontId="9" fillId="0" borderId="0" xfId="97" applyFont="1" applyBorder="1" applyAlignment="1">
      <alignment horizontal="center"/>
      <protection/>
    </xf>
    <xf numFmtId="0" fontId="51" fillId="0" borderId="60" xfId="97" applyFont="1" applyBorder="1" applyAlignment="1">
      <alignment horizontal="right"/>
      <protection/>
    </xf>
    <xf numFmtId="0" fontId="9" fillId="25" borderId="54" xfId="97" applyFont="1" applyFill="1" applyBorder="1" applyAlignment="1">
      <alignment horizontal="center" vertical="center" wrapText="1"/>
      <protection/>
    </xf>
    <xf numFmtId="0" fontId="9" fillId="25" borderId="110" xfId="97" applyFont="1" applyFill="1" applyBorder="1" applyAlignment="1">
      <alignment horizontal="center" vertical="center" wrapText="1"/>
      <protection/>
    </xf>
    <xf numFmtId="0" fontId="9" fillId="25" borderId="55" xfId="97" applyFont="1" applyFill="1" applyBorder="1" applyAlignment="1">
      <alignment horizontal="center" vertical="center" wrapText="1"/>
      <protection/>
    </xf>
    <xf numFmtId="0" fontId="9" fillId="25" borderId="70" xfId="97" applyFont="1" applyFill="1" applyBorder="1" applyAlignment="1">
      <alignment horizontal="center" vertical="center" wrapText="1"/>
      <protection/>
    </xf>
    <xf numFmtId="0" fontId="9" fillId="25" borderId="111" xfId="97" applyFont="1" applyFill="1" applyBorder="1" applyAlignment="1">
      <alignment horizontal="center" vertical="center"/>
      <protection/>
    </xf>
    <xf numFmtId="3" fontId="51" fillId="0" borderId="106" xfId="97" applyNumberFormat="1" applyFont="1" applyBorder="1" applyAlignment="1">
      <alignment horizontal="right"/>
      <protection/>
    </xf>
    <xf numFmtId="3" fontId="53" fillId="0" borderId="104" xfId="97" applyNumberFormat="1" applyFont="1" applyBorder="1" applyAlignment="1">
      <alignment horizontal="right"/>
      <protection/>
    </xf>
    <xf numFmtId="3" fontId="53" fillId="0" borderId="106" xfId="97" applyNumberFormat="1" applyFont="1" applyBorder="1" applyAlignment="1">
      <alignment horizontal="right"/>
      <protection/>
    </xf>
    <xf numFmtId="3" fontId="51" fillId="0" borderId="105" xfId="97" applyNumberFormat="1" applyFont="1" applyBorder="1" applyAlignment="1">
      <alignment horizontal="center"/>
      <protection/>
    </xf>
    <xf numFmtId="0" fontId="9" fillId="20" borderId="104" xfId="97" applyFont="1" applyFill="1" applyBorder="1" applyAlignment="1">
      <alignment horizontal="center" vertical="center"/>
      <protection/>
    </xf>
    <xf numFmtId="0" fontId="9" fillId="20" borderId="106" xfId="97" applyFont="1" applyFill="1" applyBorder="1" applyAlignment="1">
      <alignment horizontal="center" vertical="center"/>
      <protection/>
    </xf>
    <xf numFmtId="0" fontId="9" fillId="0" borderId="104" xfId="97" applyFont="1" applyBorder="1" applyAlignment="1">
      <alignment horizontal="center" vertical="center"/>
      <protection/>
    </xf>
    <xf numFmtId="0" fontId="9" fillId="0" borderId="106" xfId="97" applyFont="1" applyBorder="1" applyAlignment="1">
      <alignment horizontal="center" vertical="center"/>
      <protection/>
    </xf>
    <xf numFmtId="3" fontId="9" fillId="0" borderId="104" xfId="97" applyNumberFormat="1" applyFont="1" applyBorder="1" applyAlignment="1">
      <alignment horizontal="right"/>
      <protection/>
    </xf>
    <xf numFmtId="3" fontId="9" fillId="0" borderId="106" xfId="97" applyNumberFormat="1" applyFont="1" applyBorder="1" applyAlignment="1">
      <alignment horizontal="right"/>
      <protection/>
    </xf>
    <xf numFmtId="3" fontId="9" fillId="20" borderId="104" xfId="97" applyNumberFormat="1" applyFont="1" applyFill="1" applyBorder="1" applyAlignment="1">
      <alignment horizontal="right"/>
      <protection/>
    </xf>
    <xf numFmtId="3" fontId="9" fillId="20" borderId="106" xfId="97" applyNumberFormat="1" applyFont="1" applyFill="1" applyBorder="1" applyAlignment="1">
      <alignment horizontal="right"/>
      <protection/>
    </xf>
    <xf numFmtId="0" fontId="51" fillId="0" borderId="104" xfId="97" applyFont="1" applyBorder="1" applyAlignment="1">
      <alignment horizontal="center" vertical="center"/>
      <protection/>
    </xf>
    <xf numFmtId="0" fontId="51" fillId="0" borderId="32" xfId="97" applyFont="1" applyBorder="1" applyAlignment="1">
      <alignment horizontal="center" vertical="center"/>
      <protection/>
    </xf>
    <xf numFmtId="0" fontId="51" fillId="0" borderId="106" xfId="97" applyFont="1" applyBorder="1" applyAlignment="1">
      <alignment horizontal="center" vertical="center"/>
      <protection/>
    </xf>
    <xf numFmtId="0" fontId="9" fillId="0" borderId="32" xfId="97" applyFont="1" applyBorder="1" applyAlignment="1">
      <alignment horizontal="center" vertical="center"/>
      <protection/>
    </xf>
    <xf numFmtId="3" fontId="51" fillId="0" borderId="104" xfId="97" applyNumberFormat="1" applyFont="1" applyBorder="1" applyAlignment="1">
      <alignment horizontal="center"/>
      <protection/>
    </xf>
    <xf numFmtId="3" fontId="51" fillId="0" borderId="32" xfId="97" applyNumberFormat="1" applyFont="1" applyBorder="1" applyAlignment="1">
      <alignment horizontal="center"/>
      <protection/>
    </xf>
    <xf numFmtId="3" fontId="51" fillId="0" borderId="106" xfId="97" applyNumberFormat="1" applyFont="1" applyBorder="1" applyAlignment="1">
      <alignment horizontal="center"/>
      <protection/>
    </xf>
    <xf numFmtId="3" fontId="51" fillId="0" borderId="35" xfId="97" applyNumberFormat="1" applyFont="1" applyBorder="1" applyAlignment="1">
      <alignment horizontal="right"/>
      <protection/>
    </xf>
    <xf numFmtId="0" fontId="18" fillId="24" borderId="97" xfId="98" applyFont="1" applyFill="1" applyBorder="1" applyAlignment="1">
      <alignment horizontal="center" vertical="center"/>
      <protection/>
    </xf>
    <xf numFmtId="0" fontId="18" fillId="24" borderId="21" xfId="98" applyFont="1" applyFill="1" applyBorder="1" applyAlignment="1">
      <alignment horizontal="center" vertical="center"/>
      <protection/>
    </xf>
    <xf numFmtId="0" fontId="0" fillId="0" borderId="112" xfId="98" applyFont="1" applyBorder="1">
      <alignment/>
      <protection/>
    </xf>
    <xf numFmtId="0" fontId="0" fillId="0" borderId="113" xfId="98" applyFont="1" applyBorder="1">
      <alignment/>
      <protection/>
    </xf>
    <xf numFmtId="0" fontId="0" fillId="0" borderId="64" xfId="98" applyFont="1" applyBorder="1">
      <alignment/>
      <protection/>
    </xf>
    <xf numFmtId="0" fontId="12" fillId="0" borderId="0" xfId="98" applyFont="1" applyBorder="1" applyAlignment="1">
      <alignment horizontal="center"/>
      <protection/>
    </xf>
    <xf numFmtId="0" fontId="3" fillId="0" borderId="0" xfId="98" applyFont="1" applyAlignment="1">
      <alignment horizontal="center"/>
      <protection/>
    </xf>
    <xf numFmtId="0" fontId="10" fillId="25" borderId="15" xfId="99" applyFont="1" applyFill="1" applyBorder="1" applyAlignment="1">
      <alignment horizontal="center"/>
      <protection/>
    </xf>
    <xf numFmtId="0" fontId="10" fillId="25" borderId="58" xfId="99" applyFont="1" applyFill="1" applyBorder="1" applyAlignment="1">
      <alignment horizontal="center"/>
      <protection/>
    </xf>
    <xf numFmtId="0" fontId="10" fillId="25" borderId="31" xfId="99" applyFont="1" applyFill="1" applyBorder="1" applyAlignment="1">
      <alignment horizontal="center"/>
      <protection/>
    </xf>
    <xf numFmtId="0" fontId="10" fillId="25" borderId="21" xfId="99" applyFont="1" applyFill="1" applyBorder="1" applyAlignment="1">
      <alignment horizontal="center"/>
      <protection/>
    </xf>
    <xf numFmtId="0" fontId="10" fillId="0" borderId="0" xfId="99" applyFont="1" applyAlignment="1">
      <alignment horizontal="center"/>
      <protection/>
    </xf>
    <xf numFmtId="0" fontId="1" fillId="0" borderId="0" xfId="99" applyFont="1" applyAlignment="1">
      <alignment horizontal="left" wrapText="1"/>
      <protection/>
    </xf>
    <xf numFmtId="0" fontId="1" fillId="0" borderId="0" xfId="99" applyFont="1" applyAlignment="1">
      <alignment horizontal="right" vertical="center"/>
      <protection/>
    </xf>
    <xf numFmtId="0" fontId="1" fillId="0" borderId="0" xfId="99" applyFont="1" applyAlignment="1">
      <alignment horizontal="left"/>
      <protection/>
    </xf>
    <xf numFmtId="0" fontId="58" fillId="25" borderId="61" xfId="100" applyFont="1" applyFill="1" applyBorder="1" applyAlignment="1">
      <alignment horizontal="center" vertical="center" wrapText="1"/>
      <protection/>
    </xf>
    <xf numFmtId="0" fontId="56" fillId="0" borderId="0" xfId="100" applyFont="1" applyBorder="1" applyAlignment="1">
      <alignment horizontal="center"/>
      <protection/>
    </xf>
    <xf numFmtId="0" fontId="57" fillId="0" borderId="0" xfId="100" applyFont="1" applyBorder="1" applyAlignment="1">
      <alignment horizontal="center"/>
      <protection/>
    </xf>
    <xf numFmtId="0" fontId="20" fillId="0" borderId="0" xfId="100" applyFont="1" applyBorder="1" applyAlignment="1">
      <alignment horizontal="right"/>
      <protection/>
    </xf>
    <xf numFmtId="0" fontId="58" fillId="25" borderId="61" xfId="100" applyFont="1" applyFill="1" applyBorder="1" applyAlignment="1">
      <alignment horizontal="center" vertical="center"/>
      <protection/>
    </xf>
    <xf numFmtId="0" fontId="58" fillId="25" borderId="55" xfId="100" applyFont="1" applyFill="1" applyBorder="1" applyAlignment="1">
      <alignment horizontal="center" vertical="center" wrapText="1"/>
      <protection/>
    </xf>
    <xf numFmtId="0" fontId="6" fillId="20" borderId="70" xfId="100" applyFont="1" applyFill="1" applyBorder="1" applyAlignment="1">
      <alignment horizontal="center"/>
      <protection/>
    </xf>
    <xf numFmtId="0" fontId="6" fillId="20" borderId="70" xfId="100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48" fillId="20" borderId="24" xfId="0" applyFont="1" applyFill="1" applyBorder="1" applyAlignment="1">
      <alignment horizontal="center" vertical="top" wrapText="1"/>
    </xf>
    <xf numFmtId="0" fontId="3" fillId="20" borderId="31" xfId="0" applyFont="1" applyFill="1" applyBorder="1" applyAlignment="1">
      <alignment/>
    </xf>
    <xf numFmtId="0" fontId="3" fillId="20" borderId="59" xfId="0" applyFont="1" applyFill="1" applyBorder="1" applyAlignment="1">
      <alignment/>
    </xf>
    <xf numFmtId="0" fontId="0" fillId="0" borderId="101" xfId="106" applyFont="1" applyBorder="1">
      <alignment/>
      <protection/>
    </xf>
    <xf numFmtId="0" fontId="0" fillId="0" borderId="71" xfId="106" applyFont="1" applyBorder="1">
      <alignment/>
      <protection/>
    </xf>
    <xf numFmtId="0" fontId="0" fillId="0" borderId="72" xfId="106" applyFont="1" applyBorder="1">
      <alignment/>
      <protection/>
    </xf>
    <xf numFmtId="0" fontId="3" fillId="26" borderId="61" xfId="106" applyFont="1" applyFill="1" applyBorder="1" applyAlignment="1">
      <alignment horizontal="center" vertical="center"/>
      <protection/>
    </xf>
    <xf numFmtId="0" fontId="3" fillId="26" borderId="76" xfId="106" applyFont="1" applyFill="1" applyBorder="1" applyAlignment="1">
      <alignment horizontal="center" vertical="center"/>
      <protection/>
    </xf>
    <xf numFmtId="0" fontId="0" fillId="0" borderId="75" xfId="106" applyFont="1" applyBorder="1">
      <alignment/>
      <protection/>
    </xf>
    <xf numFmtId="0" fontId="0" fillId="0" borderId="61" xfId="106" applyFont="1" applyBorder="1">
      <alignment/>
      <protection/>
    </xf>
    <xf numFmtId="0" fontId="0" fillId="0" borderId="76" xfId="106" applyFont="1" applyBorder="1">
      <alignment/>
      <protection/>
    </xf>
    <xf numFmtId="0" fontId="0" fillId="0" borderId="73" xfId="106" applyFont="1" applyBorder="1">
      <alignment/>
      <protection/>
    </xf>
    <xf numFmtId="0" fontId="0" fillId="0" borderId="70" xfId="106" applyFont="1" applyBorder="1">
      <alignment/>
      <protection/>
    </xf>
    <xf numFmtId="0" fontId="0" fillId="0" borderId="74" xfId="106" applyFont="1" applyBorder="1">
      <alignment/>
      <protection/>
    </xf>
    <xf numFmtId="0" fontId="3" fillId="26" borderId="100" xfId="106" applyFont="1" applyFill="1" applyBorder="1" applyAlignment="1">
      <alignment horizontal="center" vertical="center"/>
      <protection/>
    </xf>
    <xf numFmtId="0" fontId="3" fillId="26" borderId="75" xfId="106" applyFont="1" applyFill="1" applyBorder="1" applyAlignment="1">
      <alignment horizontal="center" vertical="center"/>
      <protection/>
    </xf>
    <xf numFmtId="0" fontId="3" fillId="26" borderId="101" xfId="106" applyFont="1" applyFill="1" applyBorder="1" applyAlignment="1">
      <alignment horizontal="center" vertical="center"/>
      <protection/>
    </xf>
    <xf numFmtId="0" fontId="3" fillId="26" borderId="61" xfId="106" applyFont="1" applyFill="1" applyBorder="1" applyAlignment="1">
      <alignment horizontal="center" vertical="center"/>
      <protection/>
    </xf>
    <xf numFmtId="0" fontId="65" fillId="0" borderId="0" xfId="106" applyFont="1" applyAlignment="1">
      <alignment horizontal="right"/>
      <protection/>
    </xf>
    <xf numFmtId="0" fontId="66" fillId="0" borderId="0" xfId="106" applyFont="1" applyAlignment="1">
      <alignment horizontal="center"/>
      <protection/>
    </xf>
    <xf numFmtId="0" fontId="43" fillId="0" borderId="0" xfId="106" applyFont="1" applyAlignment="1">
      <alignment horizontal="right"/>
      <protection/>
    </xf>
    <xf numFmtId="0" fontId="3" fillId="26" borderId="114" xfId="106" applyFont="1" applyFill="1" applyBorder="1" applyAlignment="1">
      <alignment horizontal="center"/>
      <protection/>
    </xf>
    <xf numFmtId="0" fontId="3" fillId="26" borderId="115" xfId="106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73" xfId="103" applyFont="1" applyBorder="1">
      <alignment/>
      <protection/>
    </xf>
    <xf numFmtId="0" fontId="0" fillId="0" borderId="70" xfId="103" applyFont="1" applyBorder="1">
      <alignment/>
      <protection/>
    </xf>
    <xf numFmtId="0" fontId="0" fillId="0" borderId="74" xfId="103" applyFont="1" applyBorder="1">
      <alignment/>
      <protection/>
    </xf>
    <xf numFmtId="0" fontId="48" fillId="0" borderId="0" xfId="103" applyFont="1" applyBorder="1" applyAlignment="1">
      <alignment horizontal="center"/>
      <protection/>
    </xf>
    <xf numFmtId="0" fontId="3" fillId="25" borderId="114" xfId="103" applyFont="1" applyFill="1" applyBorder="1" applyAlignment="1">
      <alignment horizontal="center" vertical="center"/>
      <protection/>
    </xf>
    <xf numFmtId="0" fontId="3" fillId="25" borderId="71" xfId="103" applyFont="1" applyFill="1" applyBorder="1" applyAlignment="1">
      <alignment horizontal="center" vertical="center"/>
      <protection/>
    </xf>
    <xf numFmtId="0" fontId="3" fillId="25" borderId="115" xfId="103" applyFont="1" applyFill="1" applyBorder="1" applyAlignment="1">
      <alignment horizontal="center" vertical="center"/>
      <protection/>
    </xf>
    <xf numFmtId="0" fontId="3" fillId="25" borderId="72" xfId="103" applyFont="1" applyFill="1" applyBorder="1" applyAlignment="1">
      <alignment horizontal="center" vertical="center"/>
      <protection/>
    </xf>
    <xf numFmtId="0" fontId="48" fillId="0" borderId="0" xfId="104" applyFont="1" applyAlignment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3" fillId="0" borderId="60" xfId="0" applyFont="1" applyBorder="1" applyAlignment="1">
      <alignment horizontal="right"/>
    </xf>
    <xf numFmtId="0" fontId="45" fillId="0" borderId="0" xfId="93" applyFont="1" applyBorder="1" applyAlignment="1">
      <alignment horizontal="center" wrapText="1"/>
      <protection/>
    </xf>
    <xf numFmtId="0" fontId="12" fillId="0" borderId="0" xfId="102" applyFont="1" applyAlignment="1">
      <alignment horizontal="center"/>
      <protection/>
    </xf>
    <xf numFmtId="0" fontId="0" fillId="0" borderId="0" xfId="101" applyFont="1" applyAlignment="1">
      <alignment vertical="center"/>
      <protection/>
    </xf>
    <xf numFmtId="0" fontId="0" fillId="0" borderId="0" xfId="101" applyFont="1" applyBorder="1" applyAlignment="1">
      <alignment vertical="center"/>
      <protection/>
    </xf>
    <xf numFmtId="0" fontId="12" fillId="0" borderId="0" xfId="101" applyFont="1" applyAlignment="1">
      <alignment vertical="center"/>
      <protection/>
    </xf>
    <xf numFmtId="0" fontId="3" fillId="0" borderId="26" xfId="101" applyFont="1" applyBorder="1" applyAlignment="1">
      <alignment horizontal="center" vertical="center"/>
      <protection/>
    </xf>
    <xf numFmtId="0" fontId="3" fillId="24" borderId="26" xfId="101" applyFont="1" applyFill="1" applyBorder="1" applyAlignment="1">
      <alignment horizontal="center" vertical="center"/>
      <protection/>
    </xf>
    <xf numFmtId="0" fontId="12" fillId="0" borderId="0" xfId="101" applyFont="1" applyAlignment="1">
      <alignment horizontal="center"/>
      <protection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01 mell-bev" xfId="93"/>
    <cellStyle name="Normál_02 mell.-kiad" xfId="94"/>
    <cellStyle name="Normál_02a mell.-bev" xfId="95"/>
    <cellStyle name="Normál_03 mell" xfId="96"/>
    <cellStyle name="Normál_03A melléklet" xfId="97"/>
    <cellStyle name="Normál_04 mell" xfId="98"/>
    <cellStyle name="Normál_05 mell" xfId="99"/>
    <cellStyle name="Normál_06  sz  melléklet  pénzmaradvány JÓ" xfId="100"/>
    <cellStyle name="Normál_08 mell." xfId="101"/>
    <cellStyle name="Normál_09 mell." xfId="102"/>
    <cellStyle name="Normál_11 mell" xfId="103"/>
    <cellStyle name="Normál_12. mell-közvetett tám" xfId="104"/>
    <cellStyle name="Normál_5 melléklet EI Hivatal I.név" xfId="105"/>
    <cellStyle name="Normál_mérleg 8.sz mell.JÓ" xfId="106"/>
    <cellStyle name="Normál_Munka1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9.7109375" style="1" bestFit="1" customWidth="1"/>
    <col min="2" max="2" width="15.57421875" style="1" bestFit="1" customWidth="1"/>
    <col min="3" max="3" width="15.8515625" style="1" bestFit="1" customWidth="1"/>
    <col min="4" max="4" width="10.140625" style="1" bestFit="1" customWidth="1"/>
    <col min="5" max="5" width="16.28125" style="259" bestFit="1" customWidth="1"/>
    <col min="6" max="16384" width="9.00390625" style="1" customWidth="1"/>
  </cols>
  <sheetData>
    <row r="1" spans="1:5" ht="12.75">
      <c r="A1" s="636" t="s">
        <v>107</v>
      </c>
      <c r="B1" s="636"/>
      <c r="C1" s="636"/>
      <c r="D1" s="636"/>
      <c r="E1" s="636"/>
    </row>
    <row r="2" spans="1:5" ht="15">
      <c r="A2" s="637" t="s">
        <v>904</v>
      </c>
      <c r="B2" s="637"/>
      <c r="C2" s="637"/>
      <c r="D2" s="637"/>
      <c r="E2" s="637"/>
    </row>
    <row r="3" spans="1:5" ht="15">
      <c r="A3" s="637" t="s">
        <v>228</v>
      </c>
      <c r="B3" s="637"/>
      <c r="C3" s="637"/>
      <c r="D3" s="637"/>
      <c r="E3" s="637"/>
    </row>
    <row r="4" spans="1:5" ht="13.5" thickBot="1">
      <c r="A4" s="2" t="s">
        <v>796</v>
      </c>
      <c r="C4" s="71"/>
      <c r="D4" s="71"/>
      <c r="E4" s="71" t="s">
        <v>7</v>
      </c>
    </row>
    <row r="5" spans="1:5" ht="24.75" thickBot="1">
      <c r="A5" s="3" t="s">
        <v>797</v>
      </c>
      <c r="B5" s="4" t="s">
        <v>903</v>
      </c>
      <c r="C5" s="4" t="s">
        <v>935</v>
      </c>
      <c r="D5" s="4" t="s">
        <v>6</v>
      </c>
      <c r="E5" s="252" t="s">
        <v>227</v>
      </c>
    </row>
    <row r="6" spans="1:5" ht="13.5" thickBot="1">
      <c r="A6" s="5"/>
      <c r="B6" s="6"/>
      <c r="C6" s="6"/>
      <c r="D6" s="6"/>
      <c r="E6" s="253"/>
    </row>
    <row r="7" spans="1:5" ht="15" thickBot="1">
      <c r="A7" s="7" t="s">
        <v>798</v>
      </c>
      <c r="B7" s="42">
        <f>SUM(B8+B11+B19+B20+B26+B28+B33+B27+B34+B35)</f>
        <v>1342833</v>
      </c>
      <c r="C7" s="42">
        <f>SUM(C8+C11+C19+C20+C26+C28+C33+C27+C34+C35)</f>
        <v>1440730</v>
      </c>
      <c r="D7" s="42">
        <f>SUM(D8+D11+D19+D20+D26+D28+D33+D27+D34+D35)</f>
        <v>1549774</v>
      </c>
      <c r="E7" s="254">
        <f>SUM(E8+E11+E19+E20+E26+E28+E33+E27)</f>
        <v>8.622011294894678</v>
      </c>
    </row>
    <row r="8" spans="1:5" ht="15">
      <c r="A8" s="41" t="s">
        <v>799</v>
      </c>
      <c r="B8" s="43">
        <f>SUM(B9:B10)</f>
        <v>475664</v>
      </c>
      <c r="C8" s="217">
        <f>SUM(C9:C10)</f>
        <v>529513</v>
      </c>
      <c r="D8" s="299">
        <f>SUM(D9:D10)</f>
        <v>529513</v>
      </c>
      <c r="E8" s="303">
        <f>D8/C8</f>
        <v>1</v>
      </c>
    </row>
    <row r="9" spans="1:5" ht="15">
      <c r="A9" s="8" t="s">
        <v>800</v>
      </c>
      <c r="B9" s="44">
        <v>0</v>
      </c>
      <c r="C9" s="54">
        <v>0</v>
      </c>
      <c r="D9" s="300">
        <v>0</v>
      </c>
      <c r="E9" s="298">
        <v>0</v>
      </c>
    </row>
    <row r="10" spans="1:5" ht="15">
      <c r="A10" s="8" t="s">
        <v>922</v>
      </c>
      <c r="B10" s="44">
        <v>475664</v>
      </c>
      <c r="C10" s="54">
        <v>529513</v>
      </c>
      <c r="D10" s="300">
        <v>529513</v>
      </c>
      <c r="E10" s="298">
        <f aca="true" t="shared" si="0" ref="E10:E34">D10/C10</f>
        <v>1</v>
      </c>
    </row>
    <row r="11" spans="1:5" ht="15">
      <c r="A11" s="41" t="s">
        <v>801</v>
      </c>
      <c r="B11" s="46">
        <f>SUM(B12:B18)</f>
        <v>281744</v>
      </c>
      <c r="C11" s="218">
        <f>SUM(C12:C18)</f>
        <v>294579</v>
      </c>
      <c r="D11" s="301">
        <f>SUM(D12:D18)</f>
        <v>294579</v>
      </c>
      <c r="E11" s="298">
        <f t="shared" si="0"/>
        <v>1</v>
      </c>
    </row>
    <row r="12" spans="1:5" ht="15">
      <c r="A12" s="8" t="s">
        <v>837</v>
      </c>
      <c r="B12" s="44">
        <v>99613</v>
      </c>
      <c r="C12" s="54">
        <v>92387</v>
      </c>
      <c r="D12" s="300">
        <v>92387</v>
      </c>
      <c r="E12" s="298">
        <f t="shared" si="0"/>
        <v>1</v>
      </c>
    </row>
    <row r="13" spans="1:5" ht="15">
      <c r="A13" s="8" t="s">
        <v>937</v>
      </c>
      <c r="B13" s="44">
        <v>182131</v>
      </c>
      <c r="C13" s="54">
        <v>34400</v>
      </c>
      <c r="D13" s="300">
        <v>34400</v>
      </c>
      <c r="E13" s="298">
        <f t="shared" si="0"/>
        <v>1</v>
      </c>
    </row>
    <row r="14" spans="1:5" ht="15">
      <c r="A14" s="8" t="s">
        <v>936</v>
      </c>
      <c r="B14" s="44">
        <v>0</v>
      </c>
      <c r="C14" s="54">
        <v>15781</v>
      </c>
      <c r="D14" s="300">
        <v>15781</v>
      </c>
      <c r="E14" s="298">
        <f t="shared" si="0"/>
        <v>1</v>
      </c>
    </row>
    <row r="15" spans="1:5" ht="15">
      <c r="A15" s="8" t="s">
        <v>73</v>
      </c>
      <c r="B15" s="44">
        <v>0</v>
      </c>
      <c r="C15" s="54">
        <v>28736</v>
      </c>
      <c r="D15" s="300">
        <v>28736</v>
      </c>
      <c r="E15" s="298">
        <f t="shared" si="0"/>
        <v>1</v>
      </c>
    </row>
    <row r="16" spans="1:5" ht="15">
      <c r="A16" s="166" t="s">
        <v>105</v>
      </c>
      <c r="B16" s="44">
        <v>0</v>
      </c>
      <c r="C16" s="54">
        <v>110118</v>
      </c>
      <c r="D16" s="300">
        <v>110118</v>
      </c>
      <c r="E16" s="298">
        <f t="shared" si="0"/>
        <v>1</v>
      </c>
    </row>
    <row r="17" spans="1:5" ht="15">
      <c r="A17" s="8" t="s">
        <v>211</v>
      </c>
      <c r="B17" s="44">
        <v>0</v>
      </c>
      <c r="C17" s="54">
        <v>12516</v>
      </c>
      <c r="D17" s="300">
        <v>12516</v>
      </c>
      <c r="E17" s="298">
        <f t="shared" si="0"/>
        <v>1</v>
      </c>
    </row>
    <row r="18" spans="1:5" ht="15">
      <c r="A18" s="166" t="s">
        <v>210</v>
      </c>
      <c r="B18" s="44">
        <v>0</v>
      </c>
      <c r="C18" s="54">
        <v>641</v>
      </c>
      <c r="D18" s="300">
        <v>641</v>
      </c>
      <c r="E18" s="298">
        <f t="shared" si="0"/>
        <v>1</v>
      </c>
    </row>
    <row r="19" spans="1:5" ht="14.25" customHeight="1">
      <c r="A19" s="41" t="s">
        <v>802</v>
      </c>
      <c r="B19" s="46">
        <v>31475</v>
      </c>
      <c r="C19" s="218">
        <v>31475</v>
      </c>
      <c r="D19" s="301">
        <v>29064</v>
      </c>
      <c r="E19" s="298">
        <f t="shared" si="0"/>
        <v>0.9233995234312947</v>
      </c>
    </row>
    <row r="20" spans="1:5" ht="15">
      <c r="A20" s="41" t="s">
        <v>803</v>
      </c>
      <c r="B20" s="46">
        <f>SUM(B21:B25)</f>
        <v>304822</v>
      </c>
      <c r="C20" s="218">
        <f>SUM(C21:C25)</f>
        <v>314620</v>
      </c>
      <c r="D20" s="301">
        <f>SUM(D21:D25)</f>
        <v>305070</v>
      </c>
      <c r="E20" s="298">
        <f t="shared" si="0"/>
        <v>0.969645922064713</v>
      </c>
    </row>
    <row r="21" spans="1:5" ht="15">
      <c r="A21" s="8" t="s">
        <v>804</v>
      </c>
      <c r="B21" s="45">
        <v>0</v>
      </c>
      <c r="C21" s="55">
        <v>0</v>
      </c>
      <c r="D21" s="302">
        <v>0</v>
      </c>
      <c r="E21" s="298">
        <v>0</v>
      </c>
    </row>
    <row r="22" spans="1:5" ht="15">
      <c r="A22" s="8" t="s">
        <v>805</v>
      </c>
      <c r="B22" s="44">
        <v>235768</v>
      </c>
      <c r="C22" s="54">
        <v>307657</v>
      </c>
      <c r="D22" s="300">
        <v>297657</v>
      </c>
      <c r="E22" s="298">
        <f t="shared" si="0"/>
        <v>0.9674962701970051</v>
      </c>
    </row>
    <row r="23" spans="1:5" ht="15">
      <c r="A23" s="8" t="s">
        <v>838</v>
      </c>
      <c r="B23" s="44">
        <v>11000</v>
      </c>
      <c r="C23" s="54">
        <v>6963</v>
      </c>
      <c r="D23" s="300">
        <v>6963</v>
      </c>
      <c r="E23" s="298">
        <f t="shared" si="0"/>
        <v>1</v>
      </c>
    </row>
    <row r="24" spans="1:5" ht="15">
      <c r="A24" s="8" t="s">
        <v>806</v>
      </c>
      <c r="B24" s="44">
        <v>0</v>
      </c>
      <c r="C24" s="54">
        <v>0</v>
      </c>
      <c r="D24" s="300">
        <v>450</v>
      </c>
      <c r="E24" s="298">
        <v>0</v>
      </c>
    </row>
    <row r="25" spans="1:5" ht="15">
      <c r="A25" s="32" t="s">
        <v>929</v>
      </c>
      <c r="B25" s="44">
        <v>58054</v>
      </c>
      <c r="C25" s="54">
        <v>0</v>
      </c>
      <c r="D25" s="300">
        <v>0</v>
      </c>
      <c r="E25" s="608" t="s">
        <v>188</v>
      </c>
    </row>
    <row r="26" spans="1:5" ht="15">
      <c r="A26" s="41" t="s">
        <v>930</v>
      </c>
      <c r="B26" s="46">
        <v>43688</v>
      </c>
      <c r="C26" s="218">
        <v>31453</v>
      </c>
      <c r="D26" s="301">
        <v>31454</v>
      </c>
      <c r="E26" s="298">
        <f t="shared" si="0"/>
        <v>1.0000317934696212</v>
      </c>
    </row>
    <row r="27" spans="1:5" ht="15">
      <c r="A27" s="41" t="s">
        <v>96</v>
      </c>
      <c r="B27" s="46">
        <v>2700</v>
      </c>
      <c r="C27" s="218">
        <v>2700</v>
      </c>
      <c r="D27" s="301">
        <v>4151</v>
      </c>
      <c r="E27" s="298">
        <f t="shared" si="0"/>
        <v>1.5374074074074073</v>
      </c>
    </row>
    <row r="28" spans="1:5" ht="15">
      <c r="A28" s="41" t="s">
        <v>97</v>
      </c>
      <c r="B28" s="46">
        <f>B29+B30+B31+B32</f>
        <v>202740</v>
      </c>
      <c r="C28" s="218">
        <f>C29+C30+C31+C32</f>
        <v>231101</v>
      </c>
      <c r="D28" s="301">
        <f>D29+D30+D31+D32</f>
        <v>275363</v>
      </c>
      <c r="E28" s="298">
        <f t="shared" si="0"/>
        <v>1.191526648521642</v>
      </c>
    </row>
    <row r="29" spans="1:5" ht="15">
      <c r="A29" s="8" t="s">
        <v>807</v>
      </c>
      <c r="B29" s="44">
        <v>128141</v>
      </c>
      <c r="C29" s="54">
        <v>126647</v>
      </c>
      <c r="D29" s="300">
        <v>135898</v>
      </c>
      <c r="E29" s="298">
        <f t="shared" si="0"/>
        <v>1.0730455518093598</v>
      </c>
    </row>
    <row r="30" spans="1:5" ht="15">
      <c r="A30" s="8" t="s">
        <v>853</v>
      </c>
      <c r="B30" s="44">
        <v>45855</v>
      </c>
      <c r="C30" s="54">
        <v>76316</v>
      </c>
      <c r="D30" s="300">
        <v>58588</v>
      </c>
      <c r="E30" s="298">
        <f t="shared" si="0"/>
        <v>0.7677027097856282</v>
      </c>
    </row>
    <row r="31" spans="1:5" ht="15">
      <c r="A31" s="8" t="s">
        <v>209</v>
      </c>
      <c r="B31" s="44">
        <v>7273</v>
      </c>
      <c r="C31" s="54">
        <v>13642</v>
      </c>
      <c r="D31" s="300">
        <v>23463</v>
      </c>
      <c r="E31" s="298">
        <f t="shared" si="0"/>
        <v>1.7199091042369155</v>
      </c>
    </row>
    <row r="32" spans="1:5" ht="15">
      <c r="A32" s="8" t="s">
        <v>181</v>
      </c>
      <c r="B32" s="44">
        <v>21471</v>
      </c>
      <c r="C32" s="54">
        <v>14496</v>
      </c>
      <c r="D32" s="300">
        <v>57414</v>
      </c>
      <c r="E32" s="298">
        <f t="shared" si="0"/>
        <v>3.9606788079470197</v>
      </c>
    </row>
    <row r="33" spans="1:5" s="143" customFormat="1" ht="15">
      <c r="A33" s="41" t="s">
        <v>98</v>
      </c>
      <c r="B33" s="46"/>
      <c r="C33" s="218">
        <v>289</v>
      </c>
      <c r="D33" s="301">
        <v>289</v>
      </c>
      <c r="E33" s="298">
        <f t="shared" si="0"/>
        <v>1</v>
      </c>
    </row>
    <row r="34" spans="1:5" s="143" customFormat="1" ht="15">
      <c r="A34" s="41" t="s">
        <v>616</v>
      </c>
      <c r="B34" s="46">
        <v>0</v>
      </c>
      <c r="C34" s="218">
        <v>5000</v>
      </c>
      <c r="D34" s="301">
        <v>717</v>
      </c>
      <c r="E34" s="298">
        <f t="shared" si="0"/>
        <v>0.1434</v>
      </c>
    </row>
    <row r="35" spans="1:5" s="143" customFormat="1" ht="15.75" thickBot="1">
      <c r="A35" s="41" t="s">
        <v>615</v>
      </c>
      <c r="B35" s="46">
        <v>0</v>
      </c>
      <c r="C35" s="219">
        <v>0</v>
      </c>
      <c r="D35" s="304">
        <v>79574</v>
      </c>
      <c r="E35" s="298">
        <v>0</v>
      </c>
    </row>
    <row r="36" spans="1:5" ht="15" thickBot="1">
      <c r="A36" s="24" t="s">
        <v>808</v>
      </c>
      <c r="B36" s="47">
        <f>SUM(B37:B45)</f>
        <v>203805</v>
      </c>
      <c r="C36" s="144">
        <f>SUM(C37:C46)</f>
        <v>160065</v>
      </c>
      <c r="D36" s="144">
        <f>SUM(D37:D46)</f>
        <v>122851</v>
      </c>
      <c r="E36" s="254">
        <f>D36/C36</f>
        <v>0.76750695030144</v>
      </c>
    </row>
    <row r="37" spans="1:5" ht="15">
      <c r="A37" s="27" t="s">
        <v>809</v>
      </c>
      <c r="B37" s="48">
        <v>150255</v>
      </c>
      <c r="C37" s="167">
        <v>65153</v>
      </c>
      <c r="D37" s="167">
        <v>53608</v>
      </c>
      <c r="E37" s="255">
        <f>D37/C37</f>
        <v>0.8228017128911945</v>
      </c>
    </row>
    <row r="38" spans="1:5" ht="15">
      <c r="A38" s="28" t="s">
        <v>840</v>
      </c>
      <c r="B38" s="44">
        <v>6000</v>
      </c>
      <c r="C38" s="54">
        <v>3019</v>
      </c>
      <c r="D38" s="54">
        <v>3019</v>
      </c>
      <c r="E38" s="255">
        <f>D38/C38</f>
        <v>1</v>
      </c>
    </row>
    <row r="39" spans="1:5" ht="15">
      <c r="A39" s="40" t="s">
        <v>927</v>
      </c>
      <c r="B39" s="44">
        <v>40000</v>
      </c>
      <c r="C39" s="54">
        <v>40000</v>
      </c>
      <c r="D39" s="54">
        <v>14403</v>
      </c>
      <c r="E39" s="255">
        <f aca="true" t="shared" si="1" ref="E39:E46">D39/C39</f>
        <v>0.360075</v>
      </c>
    </row>
    <row r="40" spans="1:5" ht="15">
      <c r="A40" s="28" t="s">
        <v>928</v>
      </c>
      <c r="B40" s="44">
        <v>2400</v>
      </c>
      <c r="C40" s="54">
        <v>2774</v>
      </c>
      <c r="D40" s="54">
        <v>2774</v>
      </c>
      <c r="E40" s="255">
        <f t="shared" si="1"/>
        <v>1</v>
      </c>
    </row>
    <row r="41" spans="1:5" ht="15">
      <c r="A41" s="28" t="s">
        <v>841</v>
      </c>
      <c r="B41" s="44">
        <v>150</v>
      </c>
      <c r="C41" s="54">
        <v>150</v>
      </c>
      <c r="D41" s="54">
        <v>78</v>
      </c>
      <c r="E41" s="255">
        <f t="shared" si="1"/>
        <v>0.52</v>
      </c>
    </row>
    <row r="42" spans="1:5" ht="15">
      <c r="A42" s="28" t="s">
        <v>842</v>
      </c>
      <c r="B42" s="45">
        <v>0</v>
      </c>
      <c r="C42" s="55">
        <v>0</v>
      </c>
      <c r="D42" s="55"/>
      <c r="E42" s="255">
        <v>0</v>
      </c>
    </row>
    <row r="43" spans="1:5" ht="15">
      <c r="A43" s="28" t="s">
        <v>179</v>
      </c>
      <c r="B43" s="45">
        <v>0</v>
      </c>
      <c r="C43" s="55">
        <v>158</v>
      </c>
      <c r="D43" s="55">
        <v>158</v>
      </c>
      <c r="E43" s="255">
        <f t="shared" si="1"/>
        <v>1</v>
      </c>
    </row>
    <row r="44" spans="1:5" ht="15">
      <c r="A44" s="28" t="s">
        <v>180</v>
      </c>
      <c r="B44" s="44">
        <v>0</v>
      </c>
      <c r="C44" s="54"/>
      <c r="D44" s="54"/>
      <c r="E44" s="255">
        <v>0</v>
      </c>
    </row>
    <row r="45" spans="1:5" ht="15">
      <c r="A45" s="28" t="s">
        <v>931</v>
      </c>
      <c r="B45" s="44">
        <v>5000</v>
      </c>
      <c r="C45" s="54">
        <v>0</v>
      </c>
      <c r="D45" s="54">
        <v>0</v>
      </c>
      <c r="E45" s="614" t="s">
        <v>188</v>
      </c>
    </row>
    <row r="46" spans="1:5" ht="30.75" thickBot="1">
      <c r="A46" s="40" t="s">
        <v>789</v>
      </c>
      <c r="B46" s="44">
        <v>0</v>
      </c>
      <c r="C46" s="168">
        <v>48811</v>
      </c>
      <c r="D46" s="168">
        <v>48811</v>
      </c>
      <c r="E46" s="255">
        <f t="shared" si="1"/>
        <v>1</v>
      </c>
    </row>
    <row r="47" spans="1:5" ht="15" thickBot="1">
      <c r="A47" s="7" t="s">
        <v>854</v>
      </c>
      <c r="B47" s="202">
        <v>8600</v>
      </c>
      <c r="C47" s="53">
        <v>73949</v>
      </c>
      <c r="D47" s="53">
        <v>115505</v>
      </c>
      <c r="E47" s="254">
        <f aca="true" t="shared" si="2" ref="E47:E52">D47/C47</f>
        <v>1.5619548607824312</v>
      </c>
    </row>
    <row r="48" spans="1:5" ht="15" thickBot="1">
      <c r="A48" s="26" t="s">
        <v>855</v>
      </c>
      <c r="B48" s="49">
        <v>0</v>
      </c>
      <c r="C48" s="53">
        <v>26327</v>
      </c>
      <c r="D48" s="53">
        <v>26327</v>
      </c>
      <c r="E48" s="254">
        <f t="shared" si="2"/>
        <v>1</v>
      </c>
    </row>
    <row r="49" spans="1:5" ht="15" thickBot="1">
      <c r="A49" s="25" t="s">
        <v>810</v>
      </c>
      <c r="B49" s="50">
        <f>B7+B36+B47+B48</f>
        <v>1555238</v>
      </c>
      <c r="C49" s="227">
        <f>C7+C36+C47+C48</f>
        <v>1701071</v>
      </c>
      <c r="D49" s="227">
        <f>D7+D36+D47+D48</f>
        <v>1814457</v>
      </c>
      <c r="E49" s="256">
        <f t="shared" si="2"/>
        <v>1.0666556539968055</v>
      </c>
    </row>
    <row r="50" spans="1:5" ht="15" thickBot="1">
      <c r="A50" s="9" t="s">
        <v>134</v>
      </c>
      <c r="B50" s="51">
        <v>0</v>
      </c>
      <c r="C50" s="56">
        <v>0</v>
      </c>
      <c r="D50" s="56">
        <v>0</v>
      </c>
      <c r="E50" s="257">
        <v>0</v>
      </c>
    </row>
    <row r="51" spans="1:5" ht="15">
      <c r="A51" s="10" t="s">
        <v>133</v>
      </c>
      <c r="B51" s="52">
        <v>0</v>
      </c>
      <c r="C51" s="57">
        <v>0</v>
      </c>
      <c r="D51" s="57">
        <v>0</v>
      </c>
      <c r="E51" s="257">
        <v>0</v>
      </c>
    </row>
    <row r="52" spans="1:5" ht="15" thickBot="1">
      <c r="A52" s="11" t="s">
        <v>811</v>
      </c>
      <c r="B52" s="12">
        <f>B49+B51+B50</f>
        <v>1555238</v>
      </c>
      <c r="C52" s="12">
        <f>C49+C51+C50</f>
        <v>1701071</v>
      </c>
      <c r="D52" s="12">
        <f>D49+D51+D50</f>
        <v>1814457</v>
      </c>
      <c r="E52" s="258">
        <f t="shared" si="2"/>
        <v>1.0666556539968055</v>
      </c>
    </row>
  </sheetData>
  <sheetProtection/>
  <mergeCells count="3">
    <mergeCell ref="A1:E1"/>
    <mergeCell ref="A2:E2"/>
    <mergeCell ref="A3:E3"/>
  </mergeCells>
  <printOptions/>
  <pageMargins left="0" right="0" top="0.3937007874015748" bottom="0.3937007874015748" header="0.5118110236220472" footer="0.5118110236220472"/>
  <pageSetup fitToHeight="0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00390625" style="328" bestFit="1" customWidth="1"/>
    <col min="2" max="2" width="13.421875" style="328" customWidth="1"/>
    <col min="3" max="3" width="9.28125" style="328" customWidth="1"/>
    <col min="4" max="4" width="8.140625" style="328" customWidth="1"/>
    <col min="5" max="5" width="10.421875" style="328" customWidth="1"/>
    <col min="6" max="6" width="12.7109375" style="328" customWidth="1"/>
    <col min="7" max="7" width="10.421875" style="328" customWidth="1"/>
    <col min="8" max="8" width="10.00390625" style="328" customWidth="1"/>
    <col min="9" max="9" width="9.7109375" style="328" customWidth="1"/>
    <col min="10" max="10" width="10.421875" style="328" customWidth="1"/>
    <col min="11" max="11" width="10.57421875" style="328" customWidth="1"/>
    <col min="12" max="16384" width="9.00390625" style="328" customWidth="1"/>
  </cols>
  <sheetData>
    <row r="1" spans="1:11" ht="12.75">
      <c r="A1" s="517" t="s">
        <v>116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2.7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ht="12.75">
      <c r="J3" s="329"/>
    </row>
    <row r="4" spans="1:11" ht="16.5">
      <c r="A4" s="698" t="s">
        <v>926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</row>
    <row r="5" spans="1:11" ht="16.5">
      <c r="A5" s="699" t="s">
        <v>452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</row>
    <row r="6" spans="10:11" ht="15">
      <c r="J6" s="700" t="s">
        <v>215</v>
      </c>
      <c r="K6" s="700"/>
    </row>
    <row r="8" spans="1:11" ht="27.75" customHeight="1">
      <c r="A8" s="701" t="s">
        <v>216</v>
      </c>
      <c r="B8" s="697" t="s">
        <v>453</v>
      </c>
      <c r="C8" s="697" t="s">
        <v>247</v>
      </c>
      <c r="D8" s="697"/>
      <c r="E8" s="702" t="s">
        <v>248</v>
      </c>
      <c r="F8" s="702" t="s">
        <v>454</v>
      </c>
      <c r="G8" s="697" t="s">
        <v>249</v>
      </c>
      <c r="H8" s="697" t="s">
        <v>250</v>
      </c>
      <c r="I8" s="697" t="s">
        <v>251</v>
      </c>
      <c r="J8" s="697" t="s">
        <v>252</v>
      </c>
      <c r="K8" s="697" t="s">
        <v>253</v>
      </c>
    </row>
    <row r="9" spans="1:11" ht="24.75" customHeight="1">
      <c r="A9" s="701"/>
      <c r="B9" s="697"/>
      <c r="C9" s="343" t="s">
        <v>254</v>
      </c>
      <c r="D9" s="343" t="s">
        <v>255</v>
      </c>
      <c r="E9" s="703"/>
      <c r="F9" s="704"/>
      <c r="G9" s="697"/>
      <c r="H9" s="697"/>
      <c r="I9" s="697"/>
      <c r="J9" s="697"/>
      <c r="K9" s="697"/>
    </row>
    <row r="10" spans="1:11" ht="27.75" customHeight="1">
      <c r="A10" s="330" t="s">
        <v>11</v>
      </c>
      <c r="B10" s="331">
        <f aca="true" t="shared" si="0" ref="B10:K10">SUM(B11:B13)</f>
        <v>2675</v>
      </c>
      <c r="C10" s="331">
        <f t="shared" si="0"/>
        <v>7900</v>
      </c>
      <c r="D10" s="331">
        <f t="shared" si="0"/>
        <v>5478</v>
      </c>
      <c r="E10" s="331">
        <f t="shared" si="0"/>
        <v>0</v>
      </c>
      <c r="F10" s="331">
        <f t="shared" si="0"/>
        <v>5097</v>
      </c>
      <c r="G10" s="331">
        <f t="shared" si="0"/>
        <v>50853</v>
      </c>
      <c r="H10" s="331">
        <f t="shared" si="0"/>
        <v>0</v>
      </c>
      <c r="I10" s="331">
        <f t="shared" si="0"/>
        <v>-25396</v>
      </c>
      <c r="J10" s="331">
        <f t="shared" si="0"/>
        <v>30554</v>
      </c>
      <c r="K10" s="331">
        <f t="shared" si="0"/>
        <v>30554</v>
      </c>
    </row>
    <row r="11" spans="1:11" ht="27.75" customHeight="1">
      <c r="A11" s="330" t="s">
        <v>256</v>
      </c>
      <c r="B11" s="331">
        <v>2490</v>
      </c>
      <c r="C11" s="331">
        <v>5179</v>
      </c>
      <c r="D11" s="332">
        <v>5478</v>
      </c>
      <c r="E11" s="332">
        <v>0</v>
      </c>
      <c r="F11" s="331">
        <f>B11+C11-D11+E11</f>
        <v>2191</v>
      </c>
      <c r="G11" s="331">
        <v>52018</v>
      </c>
      <c r="H11" s="332">
        <v>0</v>
      </c>
      <c r="I11" s="331">
        <v>-24208</v>
      </c>
      <c r="J11" s="331">
        <f>B11+C11-D11-E11+G11+H11+I11</f>
        <v>30001</v>
      </c>
      <c r="K11" s="331">
        <v>30001</v>
      </c>
    </row>
    <row r="12" spans="1:11" ht="27.75" customHeight="1">
      <c r="A12" s="330" t="s">
        <v>257</v>
      </c>
      <c r="B12" s="331">
        <v>0</v>
      </c>
      <c r="C12" s="331">
        <v>2324</v>
      </c>
      <c r="D12" s="332">
        <v>0</v>
      </c>
      <c r="E12" s="332">
        <v>0</v>
      </c>
      <c r="F12" s="331">
        <f>B12+C12-D12+E12</f>
        <v>2324</v>
      </c>
      <c r="G12" s="331">
        <v>-1254</v>
      </c>
      <c r="H12" s="332">
        <v>0</v>
      </c>
      <c r="I12" s="331">
        <v>-951</v>
      </c>
      <c r="J12" s="331">
        <f>B12+C12-D12-E12+G12+H12+I12</f>
        <v>119</v>
      </c>
      <c r="K12" s="331">
        <v>119</v>
      </c>
    </row>
    <row r="13" spans="1:11" ht="27.75" customHeight="1">
      <c r="A13" s="330" t="s">
        <v>258</v>
      </c>
      <c r="B13" s="331">
        <v>185</v>
      </c>
      <c r="C13" s="331">
        <v>397</v>
      </c>
      <c r="D13" s="332">
        <v>0</v>
      </c>
      <c r="E13" s="332">
        <v>0</v>
      </c>
      <c r="F13" s="331">
        <f>B13+C13-D13+E13</f>
        <v>582</v>
      </c>
      <c r="G13" s="331">
        <v>89</v>
      </c>
      <c r="H13" s="332">
        <v>0</v>
      </c>
      <c r="I13" s="331">
        <v>-237</v>
      </c>
      <c r="J13" s="331">
        <f>B13+C13-D13-E13+G13+H13+I13</f>
        <v>434</v>
      </c>
      <c r="K13" s="331">
        <v>434</v>
      </c>
    </row>
    <row r="14" spans="1:11" ht="27.75" customHeight="1">
      <c r="A14" s="330" t="s">
        <v>906</v>
      </c>
      <c r="B14" s="331">
        <v>160</v>
      </c>
      <c r="C14" s="332">
        <v>786</v>
      </c>
      <c r="D14" s="331">
        <v>0</v>
      </c>
      <c r="E14" s="331">
        <v>0</v>
      </c>
      <c r="F14" s="331">
        <f>B14+C14-D14+E14</f>
        <v>946</v>
      </c>
      <c r="G14" s="331">
        <v>2801</v>
      </c>
      <c r="H14" s="331">
        <v>0</v>
      </c>
      <c r="I14" s="331">
        <v>-2793</v>
      </c>
      <c r="J14" s="331">
        <f>B14+C14-D14-E14+G14+H14+I14</f>
        <v>954</v>
      </c>
      <c r="K14" s="332">
        <v>954</v>
      </c>
    </row>
    <row r="15" spans="1:11" ht="27.75" customHeight="1">
      <c r="A15" s="330" t="s">
        <v>9</v>
      </c>
      <c r="B15" s="331">
        <v>61662</v>
      </c>
      <c r="C15" s="332">
        <v>42120</v>
      </c>
      <c r="D15" s="331">
        <v>3948</v>
      </c>
      <c r="E15" s="331">
        <v>0</v>
      </c>
      <c r="F15" s="331">
        <f>B15+C15-D15-E15</f>
        <v>99834</v>
      </c>
      <c r="G15" s="331">
        <v>-53654</v>
      </c>
      <c r="H15" s="331">
        <v>-12889</v>
      </c>
      <c r="I15" s="331">
        <v>28189</v>
      </c>
      <c r="J15" s="331">
        <f>B15+C15-D15-E15+G15+H15+I15</f>
        <v>61480</v>
      </c>
      <c r="K15" s="332">
        <v>61480</v>
      </c>
    </row>
    <row r="16" spans="1:11" ht="27.75" customHeight="1">
      <c r="A16" s="342" t="s">
        <v>220</v>
      </c>
      <c r="B16" s="344">
        <f>B10+B14+B15</f>
        <v>64497</v>
      </c>
      <c r="C16" s="344">
        <f aca="true" t="shared" si="1" ref="C16:K16">C10+C14+C15</f>
        <v>50806</v>
      </c>
      <c r="D16" s="344">
        <f t="shared" si="1"/>
        <v>9426</v>
      </c>
      <c r="E16" s="344">
        <f t="shared" si="1"/>
        <v>0</v>
      </c>
      <c r="F16" s="344">
        <f t="shared" si="1"/>
        <v>105877</v>
      </c>
      <c r="G16" s="344">
        <f t="shared" si="1"/>
        <v>0</v>
      </c>
      <c r="H16" s="344">
        <f t="shared" si="1"/>
        <v>-12889</v>
      </c>
      <c r="I16" s="344">
        <f t="shared" si="1"/>
        <v>0</v>
      </c>
      <c r="J16" s="344">
        <f t="shared" si="1"/>
        <v>92988</v>
      </c>
      <c r="K16" s="344">
        <f t="shared" si="1"/>
        <v>92988</v>
      </c>
    </row>
  </sheetData>
  <sheetProtection/>
  <mergeCells count="13">
    <mergeCell ref="H8:H9"/>
    <mergeCell ref="I8:I9"/>
    <mergeCell ref="J8:J9"/>
    <mergeCell ref="K8:K9"/>
    <mergeCell ref="A4:K4"/>
    <mergeCell ref="A5:K5"/>
    <mergeCell ref="J6:K6"/>
    <mergeCell ref="A8:A9"/>
    <mergeCell ref="B8:B9"/>
    <mergeCell ref="C8:D8"/>
    <mergeCell ref="G8:G9"/>
    <mergeCell ref="E8:E9"/>
    <mergeCell ref="F8:F9"/>
  </mergeCells>
  <printOptions/>
  <pageMargins left="0" right="0" top="0.7874015748031497" bottom="0.7874015748031497" header="0.5118110236220472" footer="0.5118110236220472"/>
  <pageSetup fitToHeight="0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140625" style="0" customWidth="1"/>
    <col min="2" max="2" width="12.8515625" style="0" bestFit="1" customWidth="1"/>
    <col min="3" max="4" width="12.57421875" style="0" bestFit="1" customWidth="1"/>
  </cols>
  <sheetData>
    <row r="1" spans="1:11" ht="12.75">
      <c r="A1" s="326" t="s">
        <v>117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>
      <c r="A2" s="333" t="s">
        <v>259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333"/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12.75">
      <c r="A4" s="333"/>
      <c r="B4" s="297"/>
      <c r="C4" s="297"/>
      <c r="D4" s="297"/>
      <c r="E4" s="297"/>
      <c r="F4" s="297"/>
      <c r="G4" s="297"/>
      <c r="H4" s="297"/>
      <c r="I4" s="297"/>
      <c r="J4" s="297"/>
      <c r="K4" s="297"/>
    </row>
    <row r="5" spans="1:4" ht="12.75">
      <c r="A5" s="705" t="s">
        <v>458</v>
      </c>
      <c r="B5" s="705"/>
      <c r="C5" s="705"/>
      <c r="D5" s="705"/>
    </row>
    <row r="6" spans="1:4" ht="12.75">
      <c r="A6" s="334"/>
      <c r="B6" s="334"/>
      <c r="C6" s="334"/>
      <c r="D6" s="334"/>
    </row>
    <row r="7" spans="1:4" s="334" customFormat="1" ht="12.75">
      <c r="A7" s="335" t="s">
        <v>795</v>
      </c>
      <c r="B7" s="335" t="s">
        <v>260</v>
      </c>
      <c r="C7" s="335" t="s">
        <v>261</v>
      </c>
      <c r="D7" s="335" t="s">
        <v>26</v>
      </c>
    </row>
    <row r="8" spans="1:4" s="336" customFormat="1" ht="12.75">
      <c r="A8" s="491" t="s">
        <v>472</v>
      </c>
      <c r="B8" s="490">
        <v>3</v>
      </c>
      <c r="C8" s="492"/>
      <c r="D8" s="493">
        <v>3</v>
      </c>
    </row>
    <row r="9" spans="1:4" s="336" customFormat="1" ht="12.75">
      <c r="A9" s="491" t="s">
        <v>473</v>
      </c>
      <c r="B9" s="490">
        <v>48</v>
      </c>
      <c r="C9" s="492"/>
      <c r="D9" s="493">
        <v>48</v>
      </c>
    </row>
    <row r="10" spans="1:4" s="336" customFormat="1" ht="12.75">
      <c r="A10" s="491" t="s">
        <v>473</v>
      </c>
      <c r="B10" s="490">
        <v>45</v>
      </c>
      <c r="C10" s="492"/>
      <c r="D10" s="493">
        <v>45</v>
      </c>
    </row>
    <row r="11" spans="1:4" ht="12.75">
      <c r="A11" s="491" t="s">
        <v>474</v>
      </c>
      <c r="B11" s="490">
        <v>23</v>
      </c>
      <c r="C11" s="492"/>
      <c r="D11" s="493">
        <v>23</v>
      </c>
    </row>
    <row r="12" spans="1:4" s="337" customFormat="1" ht="12.75">
      <c r="A12" s="348" t="s">
        <v>262</v>
      </c>
      <c r="B12" s="349">
        <f>SUM(B8:B11)</f>
        <v>119</v>
      </c>
      <c r="C12" s="349">
        <f>SUM(C8:C11)</f>
        <v>0</v>
      </c>
      <c r="D12" s="349">
        <f>SUM(D8:D11)</f>
        <v>119</v>
      </c>
    </row>
    <row r="13" spans="1:4" s="337" customFormat="1" ht="12.75">
      <c r="A13" s="491" t="s">
        <v>473</v>
      </c>
      <c r="B13" s="490">
        <v>181</v>
      </c>
      <c r="C13" s="490"/>
      <c r="D13" s="490">
        <v>181</v>
      </c>
    </row>
    <row r="14" spans="1:4" s="337" customFormat="1" ht="12.75">
      <c r="A14" s="491" t="s">
        <v>473</v>
      </c>
      <c r="B14" s="490">
        <v>99</v>
      </c>
      <c r="C14" s="490"/>
      <c r="D14" s="490">
        <v>99</v>
      </c>
    </row>
    <row r="15" spans="1:4" s="337" customFormat="1" ht="12.75">
      <c r="A15" s="491" t="s">
        <v>473</v>
      </c>
      <c r="B15" s="490">
        <v>154</v>
      </c>
      <c r="C15" s="490"/>
      <c r="D15" s="490">
        <v>154</v>
      </c>
    </row>
    <row r="16" spans="1:4" ht="12.75">
      <c r="A16" s="338"/>
      <c r="B16" s="346"/>
      <c r="C16" s="346"/>
      <c r="D16" s="346"/>
    </row>
    <row r="17" spans="1:4" s="337" customFormat="1" ht="12.75">
      <c r="A17" s="348" t="s">
        <v>263</v>
      </c>
      <c r="B17" s="349">
        <f>SUM(B13:B16)</f>
        <v>434</v>
      </c>
      <c r="C17" s="349">
        <f>SUM(C13:C16)</f>
        <v>0</v>
      </c>
      <c r="D17" s="349">
        <f>SUM(D13:D16)</f>
        <v>434</v>
      </c>
    </row>
    <row r="18" spans="1:4" s="336" customFormat="1" ht="12.75">
      <c r="A18" s="491" t="s">
        <v>475</v>
      </c>
      <c r="B18" s="490">
        <v>601</v>
      </c>
      <c r="C18" s="490">
        <v>15000</v>
      </c>
      <c r="D18" s="490">
        <f>SUM(B18:C18)</f>
        <v>15601</v>
      </c>
    </row>
    <row r="19" spans="1:4" s="336" customFormat="1" ht="12.75">
      <c r="A19" s="491" t="s">
        <v>476</v>
      </c>
      <c r="B19" s="490">
        <v>5000</v>
      </c>
      <c r="C19" s="490"/>
      <c r="D19" s="490">
        <f>SUM(B19:C19)</f>
        <v>5000</v>
      </c>
    </row>
    <row r="20" spans="1:4" s="336" customFormat="1" ht="12.75">
      <c r="A20" s="491" t="s">
        <v>477</v>
      </c>
      <c r="B20" s="490">
        <v>9400</v>
      </c>
      <c r="C20" s="490"/>
      <c r="D20" s="490">
        <f>SUM(B20:C20)</f>
        <v>9400</v>
      </c>
    </row>
    <row r="21" spans="1:4" s="336" customFormat="1" ht="12.75">
      <c r="A21" s="339"/>
      <c r="B21" s="340"/>
      <c r="C21" s="345"/>
      <c r="D21" s="347"/>
    </row>
    <row r="22" spans="1:4" s="337" customFormat="1" ht="12.75">
      <c r="A22" s="348" t="s">
        <v>264</v>
      </c>
      <c r="B22" s="349">
        <f>SUM(B18:B21)</f>
        <v>15001</v>
      </c>
      <c r="C22" s="349">
        <f>SUM(C18:C21)</f>
        <v>15000</v>
      </c>
      <c r="D22" s="349">
        <f>SUM(D18:D21)</f>
        <v>30001</v>
      </c>
    </row>
    <row r="23" spans="1:4" s="79" customFormat="1" ht="12.75">
      <c r="A23" s="350" t="s">
        <v>265</v>
      </c>
      <c r="B23" s="351">
        <f>B12+B17+B22</f>
        <v>15554</v>
      </c>
      <c r="C23" s="351">
        <f>C12+C17+C22</f>
        <v>15000</v>
      </c>
      <c r="D23" s="351">
        <f>D12+D17+D22</f>
        <v>30554</v>
      </c>
    </row>
    <row r="24" spans="1:4" s="79" customFormat="1" ht="12.75">
      <c r="A24" s="494" t="s">
        <v>183</v>
      </c>
      <c r="B24" s="490">
        <v>581</v>
      </c>
      <c r="C24" s="490"/>
      <c r="D24" s="490">
        <f>SUM(B24:C24)</f>
        <v>581</v>
      </c>
    </row>
    <row r="25" spans="1:4" s="79" customFormat="1" ht="12.75">
      <c r="A25" s="494" t="s">
        <v>478</v>
      </c>
      <c r="B25" s="490">
        <v>200</v>
      </c>
      <c r="C25" s="490"/>
      <c r="D25" s="490">
        <f>SUM(B25:C25)</f>
        <v>200</v>
      </c>
    </row>
    <row r="26" spans="1:4" s="79" customFormat="1" ht="12.75">
      <c r="A26" s="494" t="s">
        <v>182</v>
      </c>
      <c r="B26" s="490">
        <v>150</v>
      </c>
      <c r="C26" s="490"/>
      <c r="D26" s="490">
        <f>SUM(B26:C26)</f>
        <v>150</v>
      </c>
    </row>
    <row r="27" spans="1:4" s="79" customFormat="1" ht="12.75">
      <c r="A27" s="494" t="s">
        <v>184</v>
      </c>
      <c r="B27" s="490">
        <v>23</v>
      </c>
      <c r="C27" s="490"/>
      <c r="D27" s="490">
        <f>SUM(B27:C27)</f>
        <v>23</v>
      </c>
    </row>
    <row r="28" spans="1:4" s="79" customFormat="1" ht="12.75">
      <c r="A28" s="350" t="s">
        <v>266</v>
      </c>
      <c r="B28" s="352">
        <f>SUM(B24:B27)</f>
        <v>954</v>
      </c>
      <c r="C28" s="352">
        <f>SUM(C24:C27)</f>
        <v>0</v>
      </c>
      <c r="D28" s="352">
        <f>SUM(D24:D27)</f>
        <v>954</v>
      </c>
    </row>
    <row r="29" spans="1:4" s="79" customFormat="1" ht="12.75">
      <c r="A29" s="78" t="s">
        <v>455</v>
      </c>
      <c r="B29" s="87">
        <f>B23+B28</f>
        <v>16508</v>
      </c>
      <c r="C29" s="87">
        <f>C23+C28</f>
        <v>15000</v>
      </c>
      <c r="D29" s="87">
        <f>D23+D28</f>
        <v>31508</v>
      </c>
    </row>
    <row r="30" spans="1:4" ht="12.75">
      <c r="A30" s="492" t="s">
        <v>185</v>
      </c>
      <c r="B30" s="508"/>
      <c r="C30" s="508">
        <v>61480</v>
      </c>
      <c r="D30" s="508">
        <f>SUM(B30:C30)</f>
        <v>61480</v>
      </c>
    </row>
    <row r="31" spans="1:4" ht="12.75">
      <c r="A31" s="492"/>
      <c r="B31" s="508"/>
      <c r="C31" s="508"/>
      <c r="D31" s="508">
        <f>SUM(B31:C31)</f>
        <v>0</v>
      </c>
    </row>
    <row r="32" spans="1:4" ht="12.75">
      <c r="A32" s="492"/>
      <c r="B32" s="508"/>
      <c r="C32" s="508"/>
      <c r="D32" s="508">
        <f>SUM(B32:C32)</f>
        <v>0</v>
      </c>
    </row>
    <row r="33" spans="1:4" ht="12.75">
      <c r="A33" s="492"/>
      <c r="B33" s="508"/>
      <c r="C33" s="508"/>
      <c r="D33" s="508">
        <f>SUM(B33:C33)</f>
        <v>0</v>
      </c>
    </row>
    <row r="34" spans="1:4" s="79" customFormat="1" ht="12.75">
      <c r="A34" s="78" t="s">
        <v>456</v>
      </c>
      <c r="B34" s="87">
        <f>SUM(B30:B33)</f>
        <v>0</v>
      </c>
      <c r="C34" s="87">
        <f>SUM(C30:C33)</f>
        <v>61480</v>
      </c>
      <c r="D34" s="87">
        <f>SUM(D30:D33)</f>
        <v>61480</v>
      </c>
    </row>
    <row r="35" spans="1:4" ht="12.75">
      <c r="A35" s="341" t="s">
        <v>457</v>
      </c>
      <c r="B35" s="507">
        <f>B29+B34</f>
        <v>16508</v>
      </c>
      <c r="C35" s="507">
        <f>C29+C34</f>
        <v>76480</v>
      </c>
      <c r="D35" s="507">
        <f>D29+D34</f>
        <v>92988</v>
      </c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ht="13.5" thickBot="1">
      <c r="A1" s="517" t="s">
        <v>118</v>
      </c>
    </row>
    <row r="2" spans="1:4" ht="13.5" thickBot="1">
      <c r="A2" s="706" t="s">
        <v>267</v>
      </c>
      <c r="B2" s="707"/>
      <c r="C2" s="707"/>
      <c r="D2" s="708"/>
    </row>
    <row r="3" spans="1:4" ht="25.5">
      <c r="A3" s="487"/>
      <c r="B3" s="634" t="s">
        <v>795</v>
      </c>
      <c r="C3" s="634" t="s">
        <v>268</v>
      </c>
      <c r="D3" s="634" t="s">
        <v>269</v>
      </c>
    </row>
    <row r="4" spans="1:4" ht="16.5" thickBot="1">
      <c r="A4" s="488"/>
      <c r="B4" s="635"/>
      <c r="C4" s="635">
        <v>2012</v>
      </c>
      <c r="D4" s="635">
        <v>2013</v>
      </c>
    </row>
    <row r="5" spans="1:4" ht="12.75">
      <c r="A5" s="405" t="s">
        <v>270</v>
      </c>
      <c r="B5" s="404" t="s">
        <v>271</v>
      </c>
      <c r="C5" s="380"/>
      <c r="D5" s="382"/>
    </row>
    <row r="6" spans="1:4" ht="12.75">
      <c r="A6" s="383" t="s">
        <v>272</v>
      </c>
      <c r="B6" s="354" t="s">
        <v>459</v>
      </c>
      <c r="C6" s="355">
        <v>0</v>
      </c>
      <c r="D6" s="384">
        <v>0</v>
      </c>
    </row>
    <row r="7" spans="1:4" ht="12.75">
      <c r="A7" s="383" t="s">
        <v>273</v>
      </c>
      <c r="B7" s="354" t="s">
        <v>460</v>
      </c>
      <c r="C7" s="355">
        <v>0</v>
      </c>
      <c r="D7" s="384">
        <v>0</v>
      </c>
    </row>
    <row r="8" spans="1:4" ht="12.75">
      <c r="A8" s="383" t="s">
        <v>274</v>
      </c>
      <c r="B8" s="354" t="s">
        <v>461</v>
      </c>
      <c r="C8" s="355">
        <v>4268</v>
      </c>
      <c r="D8" s="384">
        <v>3992</v>
      </c>
    </row>
    <row r="9" spans="1:4" ht="12.75">
      <c r="A9" s="383" t="s">
        <v>275</v>
      </c>
      <c r="B9" s="354" t="s">
        <v>462</v>
      </c>
      <c r="C9" s="355">
        <v>16182</v>
      </c>
      <c r="D9" s="384">
        <v>13584</v>
      </c>
    </row>
    <row r="10" spans="1:4" ht="12.75">
      <c r="A10" s="383" t="s">
        <v>276</v>
      </c>
      <c r="B10" s="354" t="s">
        <v>463</v>
      </c>
      <c r="C10" s="355">
        <v>0</v>
      </c>
      <c r="D10" s="384">
        <v>0</v>
      </c>
    </row>
    <row r="11" spans="1:4" ht="12.75">
      <c r="A11" s="383" t="s">
        <v>277</v>
      </c>
      <c r="B11" s="354" t="s">
        <v>464</v>
      </c>
      <c r="C11" s="355">
        <v>0</v>
      </c>
      <c r="D11" s="384">
        <v>0</v>
      </c>
    </row>
    <row r="12" spans="1:4" ht="12.75">
      <c r="A12" s="406" t="s">
        <v>278</v>
      </c>
      <c r="B12" s="353" t="s">
        <v>279</v>
      </c>
      <c r="C12" s="356">
        <v>20450</v>
      </c>
      <c r="D12" s="407">
        <v>17576</v>
      </c>
    </row>
    <row r="13" spans="1:4" ht="12.75">
      <c r="A13" s="383" t="s">
        <v>280</v>
      </c>
      <c r="B13" s="354" t="s">
        <v>465</v>
      </c>
      <c r="C13" s="355">
        <v>6954173</v>
      </c>
      <c r="D13" s="384">
        <v>6900188</v>
      </c>
    </row>
    <row r="14" spans="1:4" ht="12.75">
      <c r="A14" s="383" t="s">
        <v>281</v>
      </c>
      <c r="B14" s="354" t="s">
        <v>466</v>
      </c>
      <c r="C14" s="355">
        <v>73281</v>
      </c>
      <c r="D14" s="384">
        <v>61370</v>
      </c>
    </row>
    <row r="15" spans="1:4" ht="12.75">
      <c r="A15" s="383" t="s">
        <v>282</v>
      </c>
      <c r="B15" s="354" t="s">
        <v>467</v>
      </c>
      <c r="C15" s="355">
        <v>31494</v>
      </c>
      <c r="D15" s="384">
        <v>16689</v>
      </c>
    </row>
    <row r="16" spans="1:4" ht="12.75">
      <c r="A16" s="383" t="s">
        <v>283</v>
      </c>
      <c r="B16" s="354" t="s">
        <v>468</v>
      </c>
      <c r="C16" s="355">
        <v>0</v>
      </c>
      <c r="D16" s="384">
        <v>0</v>
      </c>
    </row>
    <row r="17" spans="1:4" ht="12.75">
      <c r="A17" s="383" t="s">
        <v>284</v>
      </c>
      <c r="B17" s="354" t="s">
        <v>469</v>
      </c>
      <c r="C17" s="355">
        <v>34916</v>
      </c>
      <c r="D17" s="384">
        <v>33950</v>
      </c>
    </row>
    <row r="18" spans="1:4" ht="12.75">
      <c r="A18" s="383" t="s">
        <v>285</v>
      </c>
      <c r="B18" s="354" t="s">
        <v>470</v>
      </c>
      <c r="C18" s="355">
        <v>0</v>
      </c>
      <c r="D18" s="384">
        <v>0</v>
      </c>
    </row>
    <row r="19" spans="1:4" ht="12.75">
      <c r="A19" s="383" t="s">
        <v>286</v>
      </c>
      <c r="B19" s="354" t="s">
        <v>471</v>
      </c>
      <c r="C19" s="355">
        <v>0</v>
      </c>
      <c r="D19" s="384">
        <v>0</v>
      </c>
    </row>
    <row r="20" spans="1:4" ht="12.75">
      <c r="A20" s="383" t="s">
        <v>287</v>
      </c>
      <c r="B20" s="354" t="s">
        <v>479</v>
      </c>
      <c r="C20" s="355">
        <v>0</v>
      </c>
      <c r="D20" s="384">
        <v>0</v>
      </c>
    </row>
    <row r="21" spans="1:4" ht="12.75">
      <c r="A21" s="406" t="s">
        <v>288</v>
      </c>
      <c r="B21" s="353" t="s">
        <v>289</v>
      </c>
      <c r="C21" s="356">
        <v>7093864</v>
      </c>
      <c r="D21" s="407">
        <v>7012197</v>
      </c>
    </row>
    <row r="22" spans="1:4" ht="12.75">
      <c r="A22" s="383" t="s">
        <v>290</v>
      </c>
      <c r="B22" s="354" t="s">
        <v>480</v>
      </c>
      <c r="C22" s="355">
        <v>73745</v>
      </c>
      <c r="D22" s="384">
        <v>73745</v>
      </c>
    </row>
    <row r="23" spans="1:4" ht="12.75">
      <c r="A23" s="383" t="s">
        <v>291</v>
      </c>
      <c r="B23" s="354" t="s">
        <v>481</v>
      </c>
      <c r="C23" s="355">
        <v>0</v>
      </c>
      <c r="D23" s="384">
        <v>0</v>
      </c>
    </row>
    <row r="24" spans="1:4" ht="12.75">
      <c r="A24" s="383" t="s">
        <v>292</v>
      </c>
      <c r="B24" s="354" t="s">
        <v>482</v>
      </c>
      <c r="C24" s="355">
        <v>0</v>
      </c>
      <c r="D24" s="384">
        <v>0</v>
      </c>
    </row>
    <row r="25" spans="1:4" ht="12.75">
      <c r="A25" s="383" t="s">
        <v>293</v>
      </c>
      <c r="B25" s="354" t="s">
        <v>294</v>
      </c>
      <c r="C25" s="355">
        <v>5240</v>
      </c>
      <c r="D25" s="384">
        <v>5039</v>
      </c>
    </row>
    <row r="26" spans="1:4" ht="12.75">
      <c r="A26" s="383" t="s">
        <v>295</v>
      </c>
      <c r="B26" s="354" t="s">
        <v>483</v>
      </c>
      <c r="C26" s="355">
        <v>0</v>
      </c>
      <c r="D26" s="384">
        <v>0</v>
      </c>
    </row>
    <row r="27" spans="1:4" ht="12.75">
      <c r="A27" s="383" t="s">
        <v>296</v>
      </c>
      <c r="B27" s="354" t="s">
        <v>484</v>
      </c>
      <c r="C27" s="355">
        <v>0</v>
      </c>
      <c r="D27" s="384">
        <v>0</v>
      </c>
    </row>
    <row r="28" spans="1:4" ht="12.75">
      <c r="A28" s="383" t="s">
        <v>297</v>
      </c>
      <c r="B28" s="354" t="s">
        <v>485</v>
      </c>
      <c r="C28" s="355">
        <v>0</v>
      </c>
      <c r="D28" s="384">
        <v>0</v>
      </c>
    </row>
    <row r="29" spans="1:4" ht="12.75">
      <c r="A29" s="383" t="s">
        <v>298</v>
      </c>
      <c r="B29" s="354" t="s">
        <v>486</v>
      </c>
      <c r="C29" s="355">
        <v>0</v>
      </c>
      <c r="D29" s="384">
        <v>0</v>
      </c>
    </row>
    <row r="30" spans="1:4" ht="12.75">
      <c r="A30" s="383" t="s">
        <v>299</v>
      </c>
      <c r="B30" s="354" t="s">
        <v>487</v>
      </c>
      <c r="C30" s="355">
        <v>0</v>
      </c>
      <c r="D30" s="384">
        <v>0</v>
      </c>
    </row>
    <row r="31" spans="1:4" ht="12.75">
      <c r="A31" s="406" t="s">
        <v>300</v>
      </c>
      <c r="B31" s="353" t="s">
        <v>488</v>
      </c>
      <c r="C31" s="356">
        <v>78985</v>
      </c>
      <c r="D31" s="407">
        <v>78784</v>
      </c>
    </row>
    <row r="32" spans="1:4" ht="12.75">
      <c r="A32" s="383" t="s">
        <v>301</v>
      </c>
      <c r="B32" s="354" t="s">
        <v>489</v>
      </c>
      <c r="C32" s="355">
        <v>2199735</v>
      </c>
      <c r="D32" s="384">
        <v>2211740</v>
      </c>
    </row>
    <row r="33" spans="1:4" ht="12.75">
      <c r="A33" s="383" t="s">
        <v>302</v>
      </c>
      <c r="B33" s="354" t="s">
        <v>490</v>
      </c>
      <c r="C33" s="355">
        <v>0</v>
      </c>
      <c r="D33" s="384">
        <v>0</v>
      </c>
    </row>
    <row r="34" spans="1:4" ht="12.75">
      <c r="A34" s="383" t="s">
        <v>303</v>
      </c>
      <c r="B34" s="354" t="s">
        <v>491</v>
      </c>
      <c r="C34" s="355">
        <v>0</v>
      </c>
      <c r="D34" s="384">
        <v>0</v>
      </c>
    </row>
    <row r="35" spans="1:4" ht="12.75">
      <c r="A35" s="383" t="s">
        <v>305</v>
      </c>
      <c r="B35" s="354" t="s">
        <v>492</v>
      </c>
      <c r="C35" s="355">
        <v>0</v>
      </c>
      <c r="D35" s="384">
        <v>0</v>
      </c>
    </row>
    <row r="36" spans="1:4" ht="25.5">
      <c r="A36" s="383" t="s">
        <v>306</v>
      </c>
      <c r="B36" s="354" t="s">
        <v>304</v>
      </c>
      <c r="C36" s="355">
        <v>0</v>
      </c>
      <c r="D36" s="384">
        <v>0</v>
      </c>
    </row>
    <row r="37" spans="1:4" ht="25.5">
      <c r="A37" s="406" t="s">
        <v>307</v>
      </c>
      <c r="B37" s="353" t="s">
        <v>493</v>
      </c>
      <c r="C37" s="356">
        <v>2199735</v>
      </c>
      <c r="D37" s="407">
        <v>2211740</v>
      </c>
    </row>
    <row r="38" spans="1:4" ht="12.75">
      <c r="A38" s="406" t="s">
        <v>309</v>
      </c>
      <c r="B38" s="353" t="s">
        <v>494</v>
      </c>
      <c r="C38" s="356">
        <v>9393034</v>
      </c>
      <c r="D38" s="407">
        <v>9320297</v>
      </c>
    </row>
    <row r="39" spans="1:4" ht="12.75">
      <c r="A39" s="383" t="s">
        <v>310</v>
      </c>
      <c r="B39" s="354" t="s">
        <v>308</v>
      </c>
      <c r="C39" s="355">
        <v>5196</v>
      </c>
      <c r="D39" s="384">
        <v>3569</v>
      </c>
    </row>
    <row r="40" spans="1:4" ht="12.75">
      <c r="A40" s="383" t="s">
        <v>311</v>
      </c>
      <c r="B40" s="354" t="s">
        <v>651</v>
      </c>
      <c r="C40" s="355">
        <v>0</v>
      </c>
      <c r="D40" s="384">
        <v>0</v>
      </c>
    </row>
    <row r="41" spans="1:4" ht="12.75">
      <c r="A41" s="383" t="s">
        <v>312</v>
      </c>
      <c r="B41" s="354" t="s">
        <v>652</v>
      </c>
      <c r="C41" s="355">
        <v>0</v>
      </c>
      <c r="D41" s="384">
        <v>0</v>
      </c>
    </row>
    <row r="42" spans="1:4" ht="12.75">
      <c r="A42" s="383" t="s">
        <v>313</v>
      </c>
      <c r="B42" s="354" t="s">
        <v>653</v>
      </c>
      <c r="C42" s="355">
        <v>0</v>
      </c>
      <c r="D42" s="384">
        <v>0</v>
      </c>
    </row>
    <row r="43" spans="1:4" ht="25.5">
      <c r="A43" s="383" t="s">
        <v>314</v>
      </c>
      <c r="B43" s="354" t="s">
        <v>654</v>
      </c>
      <c r="C43" s="355">
        <v>0</v>
      </c>
      <c r="D43" s="384">
        <v>0</v>
      </c>
    </row>
    <row r="44" spans="1:4" ht="12.75">
      <c r="A44" s="383" t="s">
        <v>315</v>
      </c>
      <c r="B44" s="354" t="s">
        <v>655</v>
      </c>
      <c r="C44" s="355">
        <v>0</v>
      </c>
      <c r="D44" s="384">
        <v>0</v>
      </c>
    </row>
    <row r="45" spans="1:4" ht="12.75">
      <c r="A45" s="406" t="s">
        <v>317</v>
      </c>
      <c r="B45" s="353" t="s">
        <v>656</v>
      </c>
      <c r="C45" s="356">
        <v>5196</v>
      </c>
      <c r="D45" s="407">
        <v>3569</v>
      </c>
    </row>
    <row r="46" spans="1:4" ht="12.75">
      <c r="A46" s="383" t="s">
        <v>318</v>
      </c>
      <c r="B46" s="354" t="s">
        <v>316</v>
      </c>
      <c r="C46" s="355">
        <v>79500</v>
      </c>
      <c r="D46" s="384">
        <v>32840</v>
      </c>
    </row>
    <row r="47" spans="1:4" ht="12.75">
      <c r="A47" s="383" t="s">
        <v>319</v>
      </c>
      <c r="B47" s="354" t="s">
        <v>657</v>
      </c>
      <c r="C47" s="355">
        <v>53217</v>
      </c>
      <c r="D47" s="384">
        <v>54884</v>
      </c>
    </row>
    <row r="48" spans="1:4" ht="12.75">
      <c r="A48" s="383" t="s">
        <v>320</v>
      </c>
      <c r="B48" s="354" t="s">
        <v>658</v>
      </c>
      <c r="C48" s="355">
        <v>0</v>
      </c>
      <c r="D48" s="384">
        <v>0</v>
      </c>
    </row>
    <row r="49" spans="1:4" ht="25.5">
      <c r="A49" s="383" t="s">
        <v>322</v>
      </c>
      <c r="B49" s="354" t="s">
        <v>321</v>
      </c>
      <c r="C49" s="355">
        <v>0</v>
      </c>
      <c r="D49" s="384">
        <v>0</v>
      </c>
    </row>
    <row r="50" spans="1:4" ht="12.75">
      <c r="A50" s="383" t="s">
        <v>324</v>
      </c>
      <c r="B50" s="354" t="s">
        <v>659</v>
      </c>
      <c r="C50" s="355">
        <v>34725</v>
      </c>
      <c r="D50" s="384">
        <v>37204</v>
      </c>
    </row>
    <row r="51" spans="1:4" ht="12.75">
      <c r="A51" s="383" t="s">
        <v>326</v>
      </c>
      <c r="B51" s="354" t="s">
        <v>660</v>
      </c>
      <c r="C51" s="355">
        <v>0</v>
      </c>
      <c r="D51" s="384">
        <v>0</v>
      </c>
    </row>
    <row r="52" spans="1:4" ht="12.75">
      <c r="A52" s="383" t="s">
        <v>327</v>
      </c>
      <c r="B52" s="354" t="s">
        <v>328</v>
      </c>
      <c r="C52" s="355">
        <v>0</v>
      </c>
      <c r="D52" s="384">
        <v>0</v>
      </c>
    </row>
    <row r="53" spans="1:4" ht="12.75">
      <c r="A53" s="383" t="s">
        <v>329</v>
      </c>
      <c r="B53" s="354" t="s">
        <v>661</v>
      </c>
      <c r="C53" s="355">
        <v>1726</v>
      </c>
      <c r="D53" s="384">
        <v>2740</v>
      </c>
    </row>
    <row r="54" spans="1:4" ht="12.75">
      <c r="A54" s="383" t="s">
        <v>330</v>
      </c>
      <c r="B54" s="354" t="s">
        <v>325</v>
      </c>
      <c r="C54" s="355">
        <v>0</v>
      </c>
      <c r="D54" s="384">
        <v>0</v>
      </c>
    </row>
    <row r="55" spans="1:4" ht="12.75">
      <c r="A55" s="383" t="s">
        <v>331</v>
      </c>
      <c r="B55" s="354" t="s">
        <v>662</v>
      </c>
      <c r="C55" s="355">
        <v>0</v>
      </c>
      <c r="D55" s="384">
        <v>0</v>
      </c>
    </row>
    <row r="56" spans="1:4" ht="25.5">
      <c r="A56" s="383" t="s">
        <v>332</v>
      </c>
      <c r="B56" s="354" t="s">
        <v>323</v>
      </c>
      <c r="C56" s="355">
        <v>1112</v>
      </c>
      <c r="D56" s="384">
        <v>1041</v>
      </c>
    </row>
    <row r="57" spans="1:4" ht="12.75">
      <c r="A57" s="406" t="s">
        <v>333</v>
      </c>
      <c r="B57" s="353" t="s">
        <v>663</v>
      </c>
      <c r="C57" s="356">
        <v>167442</v>
      </c>
      <c r="D57" s="407">
        <v>124928</v>
      </c>
    </row>
    <row r="58" spans="1:4" ht="12.75">
      <c r="A58" s="383" t="s">
        <v>334</v>
      </c>
      <c r="B58" s="354" t="s">
        <v>664</v>
      </c>
      <c r="C58" s="355">
        <v>0</v>
      </c>
      <c r="D58" s="384">
        <v>0</v>
      </c>
    </row>
    <row r="59" spans="1:4" ht="12.75">
      <c r="A59" s="383" t="s">
        <v>335</v>
      </c>
      <c r="B59" s="354" t="s">
        <v>665</v>
      </c>
      <c r="C59" s="355">
        <v>0</v>
      </c>
      <c r="D59" s="384">
        <v>0</v>
      </c>
    </row>
    <row r="60" spans="1:4" ht="12.75">
      <c r="A60" s="383" t="s">
        <v>336</v>
      </c>
      <c r="B60" s="354" t="s">
        <v>666</v>
      </c>
      <c r="C60" s="355">
        <v>0</v>
      </c>
      <c r="D60" s="384">
        <v>0</v>
      </c>
    </row>
    <row r="61" spans="1:4" ht="25.5">
      <c r="A61" s="383" t="s">
        <v>337</v>
      </c>
      <c r="B61" s="354" t="s">
        <v>667</v>
      </c>
      <c r="C61" s="355">
        <v>0</v>
      </c>
      <c r="D61" s="384">
        <v>0</v>
      </c>
    </row>
    <row r="62" spans="1:4" ht="25.5">
      <c r="A62" s="383" t="s">
        <v>338</v>
      </c>
      <c r="B62" s="354" t="s">
        <v>668</v>
      </c>
      <c r="C62" s="355">
        <v>0</v>
      </c>
      <c r="D62" s="384">
        <v>0</v>
      </c>
    </row>
    <row r="63" spans="1:4" ht="12.75">
      <c r="A63" s="383" t="s">
        <v>339</v>
      </c>
      <c r="B63" s="354" t="s">
        <v>669</v>
      </c>
      <c r="C63" s="355">
        <v>0</v>
      </c>
      <c r="D63" s="384">
        <v>0</v>
      </c>
    </row>
    <row r="64" spans="1:4" ht="12.75">
      <c r="A64" s="406" t="s">
        <v>340</v>
      </c>
      <c r="B64" s="353" t="s">
        <v>670</v>
      </c>
      <c r="C64" s="356">
        <v>0</v>
      </c>
      <c r="D64" s="407">
        <v>0</v>
      </c>
    </row>
    <row r="65" spans="1:4" ht="12.75">
      <c r="A65" s="383" t="s">
        <v>341</v>
      </c>
      <c r="B65" s="354" t="s">
        <v>671</v>
      </c>
      <c r="C65" s="355">
        <v>227</v>
      </c>
      <c r="D65" s="384">
        <v>188</v>
      </c>
    </row>
    <row r="66" spans="1:4" ht="12.75">
      <c r="A66" s="383" t="s">
        <v>342</v>
      </c>
      <c r="B66" s="354" t="s">
        <v>672</v>
      </c>
      <c r="C66" s="355">
        <v>12459</v>
      </c>
      <c r="D66" s="384">
        <v>64309</v>
      </c>
    </row>
    <row r="67" spans="1:4" ht="12.75">
      <c r="A67" s="383" t="s">
        <v>343</v>
      </c>
      <c r="B67" s="354" t="s">
        <v>673</v>
      </c>
      <c r="C67" s="355">
        <v>12459</v>
      </c>
      <c r="D67" s="384">
        <v>64309</v>
      </c>
    </row>
    <row r="68" spans="1:4" ht="12.75">
      <c r="A68" s="383" t="s">
        <v>344</v>
      </c>
      <c r="B68" s="354" t="s">
        <v>674</v>
      </c>
      <c r="C68" s="355">
        <v>0</v>
      </c>
      <c r="D68" s="384">
        <v>0</v>
      </c>
    </row>
    <row r="69" spans="1:4" ht="12.75">
      <c r="A69" s="383" t="s">
        <v>345</v>
      </c>
      <c r="B69" s="354" t="s">
        <v>675</v>
      </c>
      <c r="C69" s="355">
        <v>0</v>
      </c>
      <c r="D69" s="384">
        <v>0</v>
      </c>
    </row>
    <row r="70" spans="1:4" ht="12.75">
      <c r="A70" s="383" t="s">
        <v>346</v>
      </c>
      <c r="B70" s="354" t="s">
        <v>676</v>
      </c>
      <c r="C70" s="355">
        <v>1447</v>
      </c>
      <c r="D70" s="384">
        <v>1567</v>
      </c>
    </row>
    <row r="71" spans="1:4" ht="12.75">
      <c r="A71" s="383" t="s">
        <v>347</v>
      </c>
      <c r="B71" s="354" t="s">
        <v>683</v>
      </c>
      <c r="C71" s="355">
        <v>1447</v>
      </c>
      <c r="D71" s="384">
        <v>1567</v>
      </c>
    </row>
    <row r="72" spans="1:4" ht="12.75">
      <c r="A72" s="383" t="s">
        <v>348</v>
      </c>
      <c r="B72" s="354" t="s">
        <v>684</v>
      </c>
      <c r="C72" s="355">
        <v>0</v>
      </c>
      <c r="D72" s="384">
        <v>0</v>
      </c>
    </row>
    <row r="73" spans="1:4" ht="12.75">
      <c r="A73" s="406" t="s">
        <v>349</v>
      </c>
      <c r="B73" s="353" t="s">
        <v>685</v>
      </c>
      <c r="C73" s="356">
        <v>14133</v>
      </c>
      <c r="D73" s="407">
        <v>66064</v>
      </c>
    </row>
    <row r="74" spans="1:4" ht="12.75">
      <c r="A74" s="383" t="s">
        <v>350</v>
      </c>
      <c r="B74" s="354" t="s">
        <v>686</v>
      </c>
      <c r="C74" s="355">
        <v>1007</v>
      </c>
      <c r="D74" s="384">
        <v>2438</v>
      </c>
    </row>
    <row r="75" spans="1:4" ht="12.75">
      <c r="A75" s="383" t="s">
        <v>352</v>
      </c>
      <c r="B75" s="354" t="s">
        <v>687</v>
      </c>
      <c r="C75" s="355">
        <v>14306</v>
      </c>
      <c r="D75" s="384">
        <v>48368</v>
      </c>
    </row>
    <row r="76" spans="1:4" ht="12.75">
      <c r="A76" s="383" t="s">
        <v>354</v>
      </c>
      <c r="B76" s="354" t="s">
        <v>688</v>
      </c>
      <c r="C76" s="355">
        <v>0</v>
      </c>
      <c r="D76" s="384">
        <v>0</v>
      </c>
    </row>
    <row r="77" spans="1:4" ht="12.75">
      <c r="A77" s="383" t="s">
        <v>356</v>
      </c>
      <c r="B77" s="354" t="s">
        <v>689</v>
      </c>
      <c r="C77" s="355">
        <v>0</v>
      </c>
      <c r="D77" s="384">
        <v>0</v>
      </c>
    </row>
    <row r="78" spans="1:4" ht="12.75">
      <c r="A78" s="406" t="s">
        <v>357</v>
      </c>
      <c r="B78" s="353" t="s">
        <v>690</v>
      </c>
      <c r="C78" s="356">
        <v>15313</v>
      </c>
      <c r="D78" s="407">
        <v>50806</v>
      </c>
    </row>
    <row r="79" spans="1:4" ht="13.5" thickBot="1">
      <c r="A79" s="408" t="s">
        <v>359</v>
      </c>
      <c r="B79" s="409" t="s">
        <v>691</v>
      </c>
      <c r="C79" s="410">
        <v>202084</v>
      </c>
      <c r="D79" s="411">
        <v>245367</v>
      </c>
    </row>
    <row r="80" spans="1:4" ht="13.5" thickBot="1">
      <c r="A80" s="412" t="s">
        <v>361</v>
      </c>
      <c r="B80" s="413" t="s">
        <v>692</v>
      </c>
      <c r="C80" s="414">
        <v>9595118</v>
      </c>
      <c r="D80" s="415">
        <v>9565664</v>
      </c>
    </row>
    <row r="81" spans="1:4" ht="13.5" thickBot="1">
      <c r="A81" s="357"/>
      <c r="B81" s="358"/>
      <c r="C81" s="359"/>
      <c r="D81" s="359"/>
    </row>
    <row r="82" spans="1:4" ht="12.75" customHeight="1" thickBot="1">
      <c r="A82" s="706" t="s">
        <v>267</v>
      </c>
      <c r="B82" s="707"/>
      <c r="C82" s="707"/>
      <c r="D82" s="708"/>
    </row>
    <row r="83" spans="1:4" ht="31.5">
      <c r="A83" s="487"/>
      <c r="B83" s="487" t="s">
        <v>795</v>
      </c>
      <c r="C83" s="487" t="s">
        <v>268</v>
      </c>
      <c r="D83" s="487" t="s">
        <v>269</v>
      </c>
    </row>
    <row r="84" spans="1:4" ht="16.5" thickBot="1">
      <c r="A84" s="488"/>
      <c r="B84" s="488"/>
      <c r="C84" s="488">
        <v>2012</v>
      </c>
      <c r="D84" s="488">
        <v>2013</v>
      </c>
    </row>
    <row r="85" spans="1:4" ht="12.75">
      <c r="A85" s="405" t="s">
        <v>270</v>
      </c>
      <c r="B85" s="404" t="s">
        <v>351</v>
      </c>
      <c r="C85" s="380"/>
      <c r="D85" s="382"/>
    </row>
    <row r="86" spans="1:4" ht="12.75">
      <c r="A86" s="383" t="s">
        <v>270</v>
      </c>
      <c r="B86" s="354" t="s">
        <v>693</v>
      </c>
      <c r="C86" s="81"/>
      <c r="D86" s="385"/>
    </row>
    <row r="87" spans="1:4" ht="12.75">
      <c r="A87" s="383" t="s">
        <v>362</v>
      </c>
      <c r="B87" s="354" t="s">
        <v>353</v>
      </c>
      <c r="C87" s="355">
        <v>0</v>
      </c>
      <c r="D87" s="384">
        <v>0</v>
      </c>
    </row>
    <row r="88" spans="1:4" ht="12.75">
      <c r="A88" s="383" t="s">
        <v>364</v>
      </c>
      <c r="B88" s="354" t="s">
        <v>355</v>
      </c>
      <c r="C88" s="355">
        <v>162807</v>
      </c>
      <c r="D88" s="384">
        <v>162807</v>
      </c>
    </row>
    <row r="89" spans="1:4" ht="12.75">
      <c r="A89" s="406" t="s">
        <v>366</v>
      </c>
      <c r="B89" s="353" t="s">
        <v>694</v>
      </c>
      <c r="C89" s="356">
        <v>162807</v>
      </c>
      <c r="D89" s="407">
        <v>162807</v>
      </c>
    </row>
    <row r="90" spans="1:4" ht="12.75">
      <c r="A90" s="383" t="s">
        <v>367</v>
      </c>
      <c r="B90" s="354" t="s">
        <v>358</v>
      </c>
      <c r="C90" s="355">
        <v>0</v>
      </c>
      <c r="D90" s="384">
        <v>0</v>
      </c>
    </row>
    <row r="91" spans="1:4" ht="12.75">
      <c r="A91" s="383" t="s">
        <v>368</v>
      </c>
      <c r="B91" s="354" t="s">
        <v>360</v>
      </c>
      <c r="C91" s="355">
        <v>8741152</v>
      </c>
      <c r="D91" s="384">
        <v>9011208</v>
      </c>
    </row>
    <row r="92" spans="1:4" ht="12.75">
      <c r="A92" s="406" t="s">
        <v>369</v>
      </c>
      <c r="B92" s="353" t="s">
        <v>695</v>
      </c>
      <c r="C92" s="356">
        <v>8741152</v>
      </c>
      <c r="D92" s="407">
        <v>9011208</v>
      </c>
    </row>
    <row r="93" spans="1:4" ht="12.75">
      <c r="A93" s="383" t="s">
        <v>371</v>
      </c>
      <c r="B93" s="354" t="s">
        <v>363</v>
      </c>
      <c r="C93" s="355">
        <v>0</v>
      </c>
      <c r="D93" s="384">
        <v>0</v>
      </c>
    </row>
    <row r="94" spans="1:4" ht="12.75">
      <c r="A94" s="383" t="s">
        <v>372</v>
      </c>
      <c r="B94" s="354" t="s">
        <v>365</v>
      </c>
      <c r="C94" s="355">
        <v>0</v>
      </c>
      <c r="D94" s="384">
        <v>0</v>
      </c>
    </row>
    <row r="95" spans="1:4" ht="12.75">
      <c r="A95" s="406" t="s">
        <v>373</v>
      </c>
      <c r="B95" s="353" t="s">
        <v>696</v>
      </c>
      <c r="C95" s="356">
        <v>0</v>
      </c>
      <c r="D95" s="407">
        <v>0</v>
      </c>
    </row>
    <row r="96" spans="1:4" ht="12.75">
      <c r="A96" s="406" t="s">
        <v>375</v>
      </c>
      <c r="B96" s="353" t="s">
        <v>697</v>
      </c>
      <c r="C96" s="356">
        <v>8903959</v>
      </c>
      <c r="D96" s="407">
        <v>9174015</v>
      </c>
    </row>
    <row r="97" spans="1:4" ht="12.75">
      <c r="A97" s="383" t="s">
        <v>377</v>
      </c>
      <c r="B97" s="354" t="s">
        <v>698</v>
      </c>
      <c r="C97" s="355">
        <v>8389</v>
      </c>
      <c r="D97" s="384">
        <v>105877</v>
      </c>
    </row>
    <row r="98" spans="1:4" ht="12.75">
      <c r="A98" s="383" t="s">
        <v>379</v>
      </c>
      <c r="B98" s="354" t="s">
        <v>370</v>
      </c>
      <c r="C98" s="355">
        <v>8389</v>
      </c>
      <c r="D98" s="384">
        <v>105877</v>
      </c>
    </row>
    <row r="99" spans="1:4" ht="12.75">
      <c r="A99" s="383" t="s">
        <v>380</v>
      </c>
      <c r="B99" s="354" t="s">
        <v>699</v>
      </c>
      <c r="C99" s="355">
        <v>0</v>
      </c>
      <c r="D99" s="384">
        <v>0</v>
      </c>
    </row>
    <row r="100" spans="1:4" ht="12.75">
      <c r="A100" s="383" t="s">
        <v>381</v>
      </c>
      <c r="B100" s="354" t="s">
        <v>700</v>
      </c>
      <c r="C100" s="355">
        <v>18431</v>
      </c>
      <c r="D100" s="384">
        <v>0</v>
      </c>
    </row>
    <row r="101" spans="1:4" ht="12.75">
      <c r="A101" s="383" t="s">
        <v>383</v>
      </c>
      <c r="B101" s="354" t="s">
        <v>374</v>
      </c>
      <c r="C101" s="355">
        <v>0</v>
      </c>
      <c r="D101" s="384">
        <v>0</v>
      </c>
    </row>
    <row r="102" spans="1:4" ht="12.75">
      <c r="A102" s="383" t="s">
        <v>384</v>
      </c>
      <c r="B102" s="354" t="s">
        <v>376</v>
      </c>
      <c r="C102" s="355">
        <v>0</v>
      </c>
      <c r="D102" s="384">
        <v>0</v>
      </c>
    </row>
    <row r="103" spans="1:4" ht="12.75">
      <c r="A103" s="383" t="s">
        <v>386</v>
      </c>
      <c r="B103" s="354" t="s">
        <v>378</v>
      </c>
      <c r="C103" s="355">
        <v>0</v>
      </c>
      <c r="D103" s="384">
        <v>0</v>
      </c>
    </row>
    <row r="104" spans="1:4" ht="12.75">
      <c r="A104" s="406" t="s">
        <v>388</v>
      </c>
      <c r="B104" s="353" t="s">
        <v>701</v>
      </c>
      <c r="C104" s="356">
        <v>26820</v>
      </c>
      <c r="D104" s="407">
        <v>105877</v>
      </c>
    </row>
    <row r="105" spans="1:4" ht="12.75">
      <c r="A105" s="383" t="s">
        <v>390</v>
      </c>
      <c r="B105" s="354" t="s">
        <v>702</v>
      </c>
      <c r="C105" s="355">
        <v>0</v>
      </c>
      <c r="D105" s="384">
        <v>0</v>
      </c>
    </row>
    <row r="106" spans="1:4" ht="12.75">
      <c r="A106" s="383" t="s">
        <v>391</v>
      </c>
      <c r="B106" s="354" t="s">
        <v>382</v>
      </c>
      <c r="C106" s="355">
        <v>0</v>
      </c>
      <c r="D106" s="384">
        <v>0</v>
      </c>
    </row>
    <row r="107" spans="1:4" ht="12.75">
      <c r="A107" s="383" t="s">
        <v>392</v>
      </c>
      <c r="B107" s="354" t="s">
        <v>703</v>
      </c>
      <c r="C107" s="355">
        <v>0</v>
      </c>
      <c r="D107" s="384">
        <v>0</v>
      </c>
    </row>
    <row r="108" spans="1:4" ht="12.75">
      <c r="A108" s="383" t="s">
        <v>393</v>
      </c>
      <c r="B108" s="354" t="s">
        <v>385</v>
      </c>
      <c r="C108" s="355">
        <v>0</v>
      </c>
      <c r="D108" s="384">
        <v>0</v>
      </c>
    </row>
    <row r="109" spans="1:4" ht="12.75">
      <c r="A109" s="383" t="s">
        <v>394</v>
      </c>
      <c r="B109" s="354" t="s">
        <v>387</v>
      </c>
      <c r="C109" s="355">
        <v>0</v>
      </c>
      <c r="D109" s="384">
        <v>0</v>
      </c>
    </row>
    <row r="110" spans="1:4" ht="12.75">
      <c r="A110" s="383" t="s">
        <v>395</v>
      </c>
      <c r="B110" s="354" t="s">
        <v>389</v>
      </c>
      <c r="C110" s="355">
        <v>0</v>
      </c>
      <c r="D110" s="384">
        <v>0</v>
      </c>
    </row>
    <row r="111" spans="1:4" ht="12.75">
      <c r="A111" s="406" t="s">
        <v>396</v>
      </c>
      <c r="B111" s="353" t="s">
        <v>704</v>
      </c>
      <c r="C111" s="356">
        <v>0</v>
      </c>
      <c r="D111" s="407">
        <v>0</v>
      </c>
    </row>
    <row r="112" spans="1:4" ht="12.75">
      <c r="A112" s="406" t="s">
        <v>397</v>
      </c>
      <c r="B112" s="353" t="s">
        <v>705</v>
      </c>
      <c r="C112" s="356">
        <v>26820</v>
      </c>
      <c r="D112" s="407">
        <v>105877</v>
      </c>
    </row>
    <row r="113" spans="1:4" ht="12.75">
      <c r="A113" s="383" t="s">
        <v>398</v>
      </c>
      <c r="B113" s="354" t="s">
        <v>706</v>
      </c>
      <c r="C113" s="355">
        <v>0</v>
      </c>
      <c r="D113" s="384">
        <v>0</v>
      </c>
    </row>
    <row r="114" spans="1:4" ht="12.75">
      <c r="A114" s="383" t="s">
        <v>399</v>
      </c>
      <c r="B114" s="354" t="s">
        <v>707</v>
      </c>
      <c r="C114" s="355">
        <v>0</v>
      </c>
      <c r="D114" s="384">
        <v>0</v>
      </c>
    </row>
    <row r="115" spans="1:4" ht="12.75">
      <c r="A115" s="383" t="s">
        <v>400</v>
      </c>
      <c r="B115" s="354" t="s">
        <v>708</v>
      </c>
      <c r="C115" s="355">
        <v>0</v>
      </c>
      <c r="D115" s="384">
        <v>0</v>
      </c>
    </row>
    <row r="116" spans="1:4" ht="12.75">
      <c r="A116" s="383" t="s">
        <v>401</v>
      </c>
      <c r="B116" s="354" t="s">
        <v>709</v>
      </c>
      <c r="C116" s="355">
        <v>409451</v>
      </c>
      <c r="D116" s="384">
        <v>114756</v>
      </c>
    </row>
    <row r="117" spans="1:4" ht="12.75">
      <c r="A117" s="383" t="s">
        <v>402</v>
      </c>
      <c r="B117" s="354" t="s">
        <v>710</v>
      </c>
      <c r="C117" s="355">
        <v>0</v>
      </c>
      <c r="D117" s="384">
        <v>0</v>
      </c>
    </row>
    <row r="118" spans="1:4" ht="12.75">
      <c r="A118" s="383" t="s">
        <v>403</v>
      </c>
      <c r="B118" s="354" t="s">
        <v>711</v>
      </c>
      <c r="C118" s="355">
        <v>0</v>
      </c>
      <c r="D118" s="384">
        <v>0</v>
      </c>
    </row>
    <row r="119" spans="1:4" ht="12.75">
      <c r="A119" s="383" t="s">
        <v>405</v>
      </c>
      <c r="B119" s="354" t="s">
        <v>712</v>
      </c>
      <c r="C119" s="355">
        <v>44000</v>
      </c>
      <c r="D119" s="384">
        <v>44000</v>
      </c>
    </row>
    <row r="120" spans="1:4" ht="12.75">
      <c r="A120" s="383" t="s">
        <v>407</v>
      </c>
      <c r="B120" s="354" t="s">
        <v>713</v>
      </c>
      <c r="C120" s="355">
        <v>0</v>
      </c>
      <c r="D120" s="384">
        <v>0</v>
      </c>
    </row>
    <row r="121" spans="1:4" ht="12.75">
      <c r="A121" s="406" t="s">
        <v>408</v>
      </c>
      <c r="B121" s="353" t="s">
        <v>714</v>
      </c>
      <c r="C121" s="356">
        <v>453451</v>
      </c>
      <c r="D121" s="407">
        <v>158756</v>
      </c>
    </row>
    <row r="122" spans="1:4" ht="12.75">
      <c r="A122" s="383" t="s">
        <v>410</v>
      </c>
      <c r="B122" s="354" t="s">
        <v>715</v>
      </c>
      <c r="C122" s="355">
        <v>0</v>
      </c>
      <c r="D122" s="384">
        <v>0</v>
      </c>
    </row>
    <row r="123" spans="1:4" ht="25.5">
      <c r="A123" s="383" t="s">
        <v>412</v>
      </c>
      <c r="B123" s="354" t="s">
        <v>716</v>
      </c>
      <c r="C123" s="355">
        <v>0</v>
      </c>
      <c r="D123" s="384">
        <v>0</v>
      </c>
    </row>
    <row r="124" spans="1:4" ht="12.75">
      <c r="A124" s="383" t="s">
        <v>414</v>
      </c>
      <c r="B124" s="354" t="s">
        <v>717</v>
      </c>
      <c r="C124" s="355">
        <v>170523</v>
      </c>
      <c r="D124" s="384">
        <v>19690</v>
      </c>
    </row>
    <row r="125" spans="1:4" ht="12.75">
      <c r="A125" s="383" t="s">
        <v>416</v>
      </c>
      <c r="B125" s="354" t="s">
        <v>718</v>
      </c>
      <c r="C125" s="355">
        <v>0</v>
      </c>
      <c r="D125" s="384">
        <v>0</v>
      </c>
    </row>
    <row r="126" spans="1:4" ht="25.5">
      <c r="A126" s="383" t="s">
        <v>418</v>
      </c>
      <c r="B126" s="354" t="s">
        <v>429</v>
      </c>
      <c r="C126" s="355">
        <v>60405</v>
      </c>
      <c r="D126" s="384">
        <v>19690</v>
      </c>
    </row>
    <row r="127" spans="1:4" ht="25.5">
      <c r="A127" s="383" t="s">
        <v>419</v>
      </c>
      <c r="B127" s="354" t="s">
        <v>431</v>
      </c>
      <c r="C127" s="355">
        <v>0</v>
      </c>
      <c r="D127" s="384">
        <v>0</v>
      </c>
    </row>
    <row r="128" spans="1:4" ht="12.75">
      <c r="A128" s="383" t="s">
        <v>421</v>
      </c>
      <c r="B128" s="354" t="s">
        <v>719</v>
      </c>
      <c r="C128" s="355">
        <v>0</v>
      </c>
      <c r="D128" s="384">
        <v>0</v>
      </c>
    </row>
    <row r="129" spans="1:4" ht="12.75">
      <c r="A129" s="383" t="s">
        <v>423</v>
      </c>
      <c r="B129" s="354" t="s">
        <v>720</v>
      </c>
      <c r="C129" s="355">
        <v>0</v>
      </c>
      <c r="D129" s="384">
        <v>0</v>
      </c>
    </row>
    <row r="130" spans="1:4" ht="25.5">
      <c r="A130" s="383" t="s">
        <v>425</v>
      </c>
      <c r="B130" s="354" t="s">
        <v>721</v>
      </c>
      <c r="C130" s="355">
        <v>0</v>
      </c>
      <c r="D130" s="384">
        <v>0</v>
      </c>
    </row>
    <row r="131" spans="1:4" ht="25.5">
      <c r="A131" s="383" t="s">
        <v>426</v>
      </c>
      <c r="B131" s="354" t="s">
        <v>722</v>
      </c>
      <c r="C131" s="355">
        <v>0</v>
      </c>
      <c r="D131" s="384">
        <v>0</v>
      </c>
    </row>
    <row r="132" spans="1:4" ht="12.75">
      <c r="A132" s="383" t="s">
        <v>427</v>
      </c>
      <c r="B132" s="354" t="s">
        <v>723</v>
      </c>
      <c r="C132" s="355">
        <v>2053</v>
      </c>
      <c r="D132" s="384">
        <v>70084</v>
      </c>
    </row>
    <row r="133" spans="1:4" ht="12.75">
      <c r="A133" s="383" t="s">
        <v>428</v>
      </c>
      <c r="B133" s="354" t="s">
        <v>404</v>
      </c>
      <c r="C133" s="355">
        <v>2053</v>
      </c>
      <c r="D133" s="384">
        <v>70084</v>
      </c>
    </row>
    <row r="134" spans="1:4" ht="12.75">
      <c r="A134" s="383" t="s">
        <v>430</v>
      </c>
      <c r="B134" s="354" t="s">
        <v>406</v>
      </c>
      <c r="C134" s="355">
        <v>0</v>
      </c>
      <c r="D134" s="384">
        <v>0</v>
      </c>
    </row>
    <row r="135" spans="1:4" ht="12.75">
      <c r="A135" s="383" t="s">
        <v>432</v>
      </c>
      <c r="B135" s="354" t="s">
        <v>724</v>
      </c>
      <c r="C135" s="355">
        <v>35686</v>
      </c>
      <c r="D135" s="384">
        <v>26249</v>
      </c>
    </row>
    <row r="136" spans="1:4" ht="12.75">
      <c r="A136" s="383" t="s">
        <v>434</v>
      </c>
      <c r="B136" s="354" t="s">
        <v>409</v>
      </c>
      <c r="C136" s="355">
        <v>0</v>
      </c>
      <c r="D136" s="384">
        <v>0</v>
      </c>
    </row>
    <row r="137" spans="1:4" ht="12.75">
      <c r="A137" s="383" t="s">
        <v>435</v>
      </c>
      <c r="B137" s="354" t="s">
        <v>411</v>
      </c>
      <c r="C137" s="355">
        <v>0</v>
      </c>
      <c r="D137" s="384">
        <v>0</v>
      </c>
    </row>
    <row r="138" spans="1:4" ht="12.75">
      <c r="A138" s="383" t="s">
        <v>436</v>
      </c>
      <c r="B138" s="354" t="s">
        <v>413</v>
      </c>
      <c r="C138" s="355">
        <v>0</v>
      </c>
      <c r="D138" s="384">
        <v>581</v>
      </c>
    </row>
    <row r="139" spans="1:4" ht="12.75">
      <c r="A139" s="383" t="s">
        <v>437</v>
      </c>
      <c r="B139" s="354" t="s">
        <v>415</v>
      </c>
      <c r="C139" s="355">
        <v>33648</v>
      </c>
      <c r="D139" s="384">
        <v>21918</v>
      </c>
    </row>
    <row r="140" spans="1:4" ht="12.75">
      <c r="A140" s="383" t="s">
        <v>438</v>
      </c>
      <c r="B140" s="354" t="s">
        <v>725</v>
      </c>
      <c r="C140" s="355">
        <v>0</v>
      </c>
      <c r="D140" s="384">
        <v>0</v>
      </c>
    </row>
    <row r="141" spans="1:4" ht="12.75">
      <c r="A141" s="383" t="s">
        <v>440</v>
      </c>
      <c r="B141" s="354" t="s">
        <v>420</v>
      </c>
      <c r="C141" s="355">
        <v>0</v>
      </c>
      <c r="D141" s="384">
        <v>0</v>
      </c>
    </row>
    <row r="142" spans="1:4" ht="12.75">
      <c r="A142" s="383" t="s">
        <v>441</v>
      </c>
      <c r="B142" s="354" t="s">
        <v>422</v>
      </c>
      <c r="C142" s="355">
        <v>0</v>
      </c>
      <c r="D142" s="384">
        <v>0</v>
      </c>
    </row>
    <row r="143" spans="1:4" ht="12.75">
      <c r="A143" s="383" t="s">
        <v>443</v>
      </c>
      <c r="B143" s="354" t="s">
        <v>417</v>
      </c>
      <c r="C143" s="355">
        <v>0</v>
      </c>
      <c r="D143" s="384">
        <v>0</v>
      </c>
    </row>
    <row r="144" spans="1:4" ht="12.75">
      <c r="A144" s="383" t="s">
        <v>445</v>
      </c>
      <c r="B144" s="354" t="s">
        <v>424</v>
      </c>
      <c r="C144" s="355">
        <v>0</v>
      </c>
      <c r="D144" s="384">
        <v>0</v>
      </c>
    </row>
    <row r="145" spans="1:4" ht="12.75">
      <c r="A145" s="383" t="s">
        <v>447</v>
      </c>
      <c r="B145" s="354" t="s">
        <v>433</v>
      </c>
      <c r="C145" s="355">
        <v>0</v>
      </c>
      <c r="D145" s="384">
        <v>0</v>
      </c>
    </row>
    <row r="146" spans="1:4" ht="12.75">
      <c r="A146" s="383" t="s">
        <v>449</v>
      </c>
      <c r="B146" s="354" t="s">
        <v>726</v>
      </c>
      <c r="C146" s="355">
        <v>2038</v>
      </c>
      <c r="D146" s="384">
        <v>3727</v>
      </c>
    </row>
    <row r="147" spans="1:4" ht="12.75">
      <c r="A147" s="383" t="s">
        <v>450</v>
      </c>
      <c r="B147" s="354" t="s">
        <v>727</v>
      </c>
      <c r="C147" s="355">
        <v>0</v>
      </c>
      <c r="D147" s="384">
        <v>23</v>
      </c>
    </row>
    <row r="148" spans="1:4" ht="12.75">
      <c r="A148" s="383" t="s">
        <v>451</v>
      </c>
      <c r="B148" s="354" t="s">
        <v>728</v>
      </c>
      <c r="C148" s="355">
        <v>0</v>
      </c>
      <c r="D148" s="384">
        <v>0</v>
      </c>
    </row>
    <row r="149" spans="1:4" ht="12.75">
      <c r="A149" s="406" t="s">
        <v>729</v>
      </c>
      <c r="B149" s="353" t="s">
        <v>730</v>
      </c>
      <c r="C149" s="356">
        <v>208262</v>
      </c>
      <c r="D149" s="407">
        <v>116023</v>
      </c>
    </row>
    <row r="150" spans="1:4" ht="12.75">
      <c r="A150" s="383" t="s">
        <v>731</v>
      </c>
      <c r="B150" s="354" t="s">
        <v>439</v>
      </c>
      <c r="C150" s="355">
        <v>593</v>
      </c>
      <c r="D150" s="384">
        <v>5902</v>
      </c>
    </row>
    <row r="151" spans="1:4" ht="12.75">
      <c r="A151" s="383" t="s">
        <v>732</v>
      </c>
      <c r="B151" s="354" t="s">
        <v>733</v>
      </c>
      <c r="C151" s="355">
        <v>586</v>
      </c>
      <c r="D151" s="384">
        <v>3524</v>
      </c>
    </row>
    <row r="152" spans="1:4" ht="12.75">
      <c r="A152" s="383" t="s">
        <v>734</v>
      </c>
      <c r="B152" s="354" t="s">
        <v>442</v>
      </c>
      <c r="C152" s="355">
        <v>0</v>
      </c>
      <c r="D152" s="384">
        <v>0</v>
      </c>
    </row>
    <row r="153" spans="1:4" ht="12.75">
      <c r="A153" s="383" t="s">
        <v>735</v>
      </c>
      <c r="B153" s="354" t="s">
        <v>444</v>
      </c>
      <c r="C153" s="355">
        <v>1447</v>
      </c>
      <c r="D153" s="384">
        <v>1567</v>
      </c>
    </row>
    <row r="154" spans="1:4" ht="12.75">
      <c r="A154" s="383" t="s">
        <v>736</v>
      </c>
      <c r="B154" s="354" t="s">
        <v>446</v>
      </c>
      <c r="C154" s="355">
        <v>30</v>
      </c>
      <c r="D154" s="384">
        <v>30</v>
      </c>
    </row>
    <row r="155" spans="1:4" ht="12.75">
      <c r="A155" s="383" t="s">
        <v>737</v>
      </c>
      <c r="B155" s="354" t="s">
        <v>448</v>
      </c>
      <c r="C155" s="355">
        <v>0</v>
      </c>
      <c r="D155" s="384">
        <v>0</v>
      </c>
    </row>
    <row r="156" spans="1:4" ht="12.75">
      <c r="A156" s="406" t="s">
        <v>738</v>
      </c>
      <c r="B156" s="353" t="s">
        <v>739</v>
      </c>
      <c r="C156" s="356">
        <v>2626</v>
      </c>
      <c r="D156" s="407">
        <v>10993</v>
      </c>
    </row>
    <row r="157" spans="1:4" ht="13.5" thickBot="1">
      <c r="A157" s="408" t="s">
        <v>740</v>
      </c>
      <c r="B157" s="409" t="s">
        <v>741</v>
      </c>
      <c r="C157" s="410">
        <v>664339</v>
      </c>
      <c r="D157" s="411">
        <v>285772</v>
      </c>
    </row>
    <row r="158" spans="1:4" ht="13.5" thickBot="1">
      <c r="A158" s="412" t="s">
        <v>742</v>
      </c>
      <c r="B158" s="413" t="s">
        <v>743</v>
      </c>
      <c r="C158" s="414">
        <v>9595118</v>
      </c>
      <c r="D158" s="415">
        <v>9565664</v>
      </c>
    </row>
  </sheetData>
  <sheetProtection/>
  <mergeCells count="2">
    <mergeCell ref="A2:D2"/>
    <mergeCell ref="A82:D82"/>
  </mergeCells>
  <printOptions/>
  <pageMargins left="0" right="0" top="0" bottom="0" header="0" footer="0"/>
  <pageSetup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M3"/>
    </sheetView>
  </sheetViews>
  <sheetFormatPr defaultColWidth="11.57421875" defaultRowHeight="12.75"/>
  <cols>
    <col min="1" max="1" width="26.421875" style="370" customWidth="1"/>
    <col min="2" max="11" width="9.57421875" style="372" customWidth="1"/>
    <col min="12" max="13" width="10.8515625" style="370" customWidth="1"/>
    <col min="14" max="16384" width="11.57421875" style="370" customWidth="1"/>
  </cols>
  <sheetData>
    <row r="1" spans="1:11" ht="12.75">
      <c r="A1" s="636" t="s">
        <v>119</v>
      </c>
      <c r="B1" s="636"/>
      <c r="C1" s="636"/>
      <c r="D1" s="636"/>
      <c r="E1" s="636"/>
      <c r="F1" s="636"/>
      <c r="G1" s="636"/>
      <c r="H1" s="636"/>
      <c r="I1" s="636"/>
      <c r="J1" s="636"/>
      <c r="K1" s="327"/>
    </row>
    <row r="2" spans="1:13" ht="14.2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724"/>
      <c r="M2" s="724"/>
    </row>
    <row r="3" spans="1:13" ht="18">
      <c r="A3" s="725" t="s">
        <v>794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</row>
    <row r="4" ht="18">
      <c r="A4" s="371"/>
    </row>
    <row r="5" spans="12:13" ht="13.5" thickBot="1">
      <c r="L5" s="726" t="s">
        <v>215</v>
      </c>
      <c r="M5" s="726"/>
    </row>
    <row r="6" spans="1:13" ht="12.75">
      <c r="A6" s="720" t="s">
        <v>757</v>
      </c>
      <c r="B6" s="727" t="s">
        <v>758</v>
      </c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8"/>
    </row>
    <row r="7" spans="1:13" ht="12.75" customHeight="1">
      <c r="A7" s="721"/>
      <c r="B7" s="723" t="s">
        <v>11</v>
      </c>
      <c r="C7" s="723"/>
      <c r="D7" s="723" t="s">
        <v>815</v>
      </c>
      <c r="E7" s="723"/>
      <c r="F7" s="723" t="s">
        <v>759</v>
      </c>
      <c r="G7" s="723"/>
      <c r="H7" s="723" t="s">
        <v>760</v>
      </c>
      <c r="I7" s="723"/>
      <c r="J7" s="723" t="s">
        <v>9</v>
      </c>
      <c r="K7" s="723"/>
      <c r="L7" s="712" t="s">
        <v>26</v>
      </c>
      <c r="M7" s="713"/>
    </row>
    <row r="8" spans="1:13" ht="13.5" thickBot="1">
      <c r="A8" s="722"/>
      <c r="B8" s="392" t="s">
        <v>761</v>
      </c>
      <c r="C8" s="392" t="s">
        <v>762</v>
      </c>
      <c r="D8" s="392" t="s">
        <v>761</v>
      </c>
      <c r="E8" s="392" t="s">
        <v>762</v>
      </c>
      <c r="F8" s="392" t="s">
        <v>761</v>
      </c>
      <c r="G8" s="392" t="s">
        <v>762</v>
      </c>
      <c r="H8" s="392" t="s">
        <v>761</v>
      </c>
      <c r="I8" s="392" t="s">
        <v>762</v>
      </c>
      <c r="J8" s="392" t="s">
        <v>761</v>
      </c>
      <c r="K8" s="392" t="s">
        <v>762</v>
      </c>
      <c r="L8" s="393" t="s">
        <v>761</v>
      </c>
      <c r="M8" s="394" t="s">
        <v>762</v>
      </c>
    </row>
    <row r="9" spans="1:13" ht="12.75">
      <c r="A9" s="395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0"/>
      <c r="M9" s="396"/>
    </row>
    <row r="10" spans="1:13" ht="16.5" customHeight="1">
      <c r="A10" s="397" t="s">
        <v>763</v>
      </c>
      <c r="B10" s="373">
        <v>68</v>
      </c>
      <c r="C10" s="373">
        <v>0</v>
      </c>
      <c r="D10" s="373">
        <v>0</v>
      </c>
      <c r="E10" s="373">
        <v>0</v>
      </c>
      <c r="F10" s="373">
        <v>3361</v>
      </c>
      <c r="G10" s="373">
        <v>1794</v>
      </c>
      <c r="H10" s="373">
        <v>17021</v>
      </c>
      <c r="I10" s="373">
        <v>15782</v>
      </c>
      <c r="J10" s="373">
        <v>0</v>
      </c>
      <c r="K10" s="373">
        <v>0</v>
      </c>
      <c r="L10" s="374">
        <f>D10+F10+B10+H10+J10</f>
        <v>20450</v>
      </c>
      <c r="M10" s="398">
        <f>E10+G10+C10+I10+K10</f>
        <v>17576</v>
      </c>
    </row>
    <row r="11" spans="1:13" ht="16.5" customHeight="1">
      <c r="A11" s="397" t="s">
        <v>764</v>
      </c>
      <c r="B11" s="373">
        <v>245249</v>
      </c>
      <c r="C11" s="373">
        <v>223645</v>
      </c>
      <c r="D11" s="373">
        <v>82313</v>
      </c>
      <c r="E11" s="373">
        <v>80003</v>
      </c>
      <c r="F11" s="373">
        <v>416131</v>
      </c>
      <c r="G11" s="373">
        <v>406449</v>
      </c>
      <c r="H11" s="373">
        <v>13940</v>
      </c>
      <c r="I11" s="373">
        <v>4901</v>
      </c>
      <c r="J11" s="373">
        <v>6196540</v>
      </c>
      <c r="K11" s="373">
        <v>6186055</v>
      </c>
      <c r="L11" s="374">
        <f aca="true" t="shared" si="0" ref="L11:L17">D11+F11+B11+H11+J11</f>
        <v>6954173</v>
      </c>
      <c r="M11" s="398">
        <f aca="true" t="shared" si="1" ref="M11:M17">E11+G11+C11+I11+K11</f>
        <v>6901053</v>
      </c>
    </row>
    <row r="12" spans="1:13" ht="16.5" customHeight="1">
      <c r="A12" s="397" t="s">
        <v>765</v>
      </c>
      <c r="B12" s="373">
        <v>12987</v>
      </c>
      <c r="C12" s="373">
        <v>11511</v>
      </c>
      <c r="D12" s="373">
        <v>1023</v>
      </c>
      <c r="E12" s="373">
        <v>444</v>
      </c>
      <c r="F12" s="373">
        <v>6926</v>
      </c>
      <c r="G12" s="373">
        <v>3873</v>
      </c>
      <c r="H12" s="373">
        <v>52345</v>
      </c>
      <c r="I12" s="373">
        <v>45258</v>
      </c>
      <c r="J12" s="373">
        <v>0</v>
      </c>
      <c r="K12" s="373">
        <v>0</v>
      </c>
      <c r="L12" s="374">
        <f t="shared" si="0"/>
        <v>73281</v>
      </c>
      <c r="M12" s="398">
        <f t="shared" si="1"/>
        <v>61086</v>
      </c>
    </row>
    <row r="13" spans="1:13" ht="16.5" customHeight="1">
      <c r="A13" s="397" t="s">
        <v>766</v>
      </c>
      <c r="B13" s="373">
        <v>13851</v>
      </c>
      <c r="C13" s="373">
        <v>6307</v>
      </c>
      <c r="D13" s="373">
        <v>0</v>
      </c>
      <c r="E13" s="373">
        <v>0</v>
      </c>
      <c r="F13" s="373">
        <v>0</v>
      </c>
      <c r="G13" s="373">
        <v>0</v>
      </c>
      <c r="H13" s="373">
        <v>17643</v>
      </c>
      <c r="I13" s="373">
        <v>10382</v>
      </c>
      <c r="J13" s="373">
        <v>0</v>
      </c>
      <c r="K13" s="373">
        <v>0</v>
      </c>
      <c r="L13" s="374">
        <f t="shared" si="0"/>
        <v>31494</v>
      </c>
      <c r="M13" s="398">
        <f t="shared" si="1"/>
        <v>16689</v>
      </c>
    </row>
    <row r="14" spans="1:13" ht="16.5" customHeight="1">
      <c r="A14" s="397" t="s">
        <v>767</v>
      </c>
      <c r="B14" s="375">
        <v>0</v>
      </c>
      <c r="C14" s="375">
        <v>0</v>
      </c>
      <c r="D14" s="375">
        <v>0</v>
      </c>
      <c r="E14" s="375">
        <v>0</v>
      </c>
      <c r="F14" s="373">
        <v>0</v>
      </c>
      <c r="G14" s="373">
        <v>0</v>
      </c>
      <c r="H14" s="373">
        <v>34916</v>
      </c>
      <c r="I14" s="373">
        <v>33369</v>
      </c>
      <c r="J14" s="375">
        <v>0</v>
      </c>
      <c r="K14" s="375">
        <v>0</v>
      </c>
      <c r="L14" s="374">
        <f t="shared" si="0"/>
        <v>34916</v>
      </c>
      <c r="M14" s="398">
        <f t="shared" si="1"/>
        <v>33369</v>
      </c>
    </row>
    <row r="15" spans="1:13" ht="16.5" customHeight="1">
      <c r="A15" s="397" t="s">
        <v>768</v>
      </c>
      <c r="B15" s="375">
        <v>0</v>
      </c>
      <c r="C15" s="375">
        <v>0</v>
      </c>
      <c r="D15" s="375">
        <v>0</v>
      </c>
      <c r="E15" s="375">
        <v>0</v>
      </c>
      <c r="F15" s="373">
        <v>0</v>
      </c>
      <c r="G15" s="373">
        <v>0</v>
      </c>
      <c r="H15" s="373">
        <v>0</v>
      </c>
      <c r="I15" s="373">
        <v>0</v>
      </c>
      <c r="J15" s="375">
        <v>78985</v>
      </c>
      <c r="K15" s="375">
        <v>78784</v>
      </c>
      <c r="L15" s="374">
        <f t="shared" si="0"/>
        <v>78985</v>
      </c>
      <c r="M15" s="398">
        <f t="shared" si="1"/>
        <v>78784</v>
      </c>
    </row>
    <row r="16" spans="1:13" ht="16.5" customHeight="1">
      <c r="A16" s="397" t="s">
        <v>769</v>
      </c>
      <c r="B16" s="375">
        <v>0</v>
      </c>
      <c r="C16" s="375">
        <v>0</v>
      </c>
      <c r="D16" s="375">
        <v>0</v>
      </c>
      <c r="E16" s="375">
        <v>0</v>
      </c>
      <c r="F16" s="373">
        <v>0</v>
      </c>
      <c r="G16" s="373">
        <v>0</v>
      </c>
      <c r="H16" s="373">
        <v>38950</v>
      </c>
      <c r="I16" s="373">
        <v>615</v>
      </c>
      <c r="J16" s="375">
        <v>2160785</v>
      </c>
      <c r="K16" s="375">
        <v>2211125</v>
      </c>
      <c r="L16" s="374">
        <f t="shared" si="0"/>
        <v>2199735</v>
      </c>
      <c r="M16" s="398">
        <f t="shared" si="1"/>
        <v>2211740</v>
      </c>
    </row>
    <row r="17" spans="1:13" ht="16.5" customHeight="1">
      <c r="A17" s="399" t="s">
        <v>770</v>
      </c>
      <c r="B17" s="376">
        <f aca="true" t="shared" si="2" ref="B17:K17">SUM(B10:B16)</f>
        <v>272155</v>
      </c>
      <c r="C17" s="376">
        <f t="shared" si="2"/>
        <v>241463</v>
      </c>
      <c r="D17" s="376">
        <f t="shared" si="2"/>
        <v>83336</v>
      </c>
      <c r="E17" s="376">
        <f t="shared" si="2"/>
        <v>80447</v>
      </c>
      <c r="F17" s="376">
        <f t="shared" si="2"/>
        <v>426418</v>
      </c>
      <c r="G17" s="376">
        <f t="shared" si="2"/>
        <v>412116</v>
      </c>
      <c r="H17" s="376">
        <f t="shared" si="2"/>
        <v>174815</v>
      </c>
      <c r="I17" s="376">
        <f t="shared" si="2"/>
        <v>110307</v>
      </c>
      <c r="J17" s="376">
        <f t="shared" si="2"/>
        <v>8436310</v>
      </c>
      <c r="K17" s="376">
        <f t="shared" si="2"/>
        <v>8475964</v>
      </c>
      <c r="L17" s="374">
        <f t="shared" si="0"/>
        <v>9393034</v>
      </c>
      <c r="M17" s="398">
        <f t="shared" si="1"/>
        <v>9320297</v>
      </c>
    </row>
    <row r="18" spans="1:13" ht="12.75">
      <c r="A18" s="714"/>
      <c r="B18" s="715"/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716"/>
    </row>
    <row r="19" spans="1:13" ht="16.5" customHeight="1">
      <c r="A19" s="397" t="s">
        <v>771</v>
      </c>
      <c r="B19" s="373">
        <v>4754</v>
      </c>
      <c r="C19" s="373">
        <v>3569</v>
      </c>
      <c r="D19" s="373">
        <v>442</v>
      </c>
      <c r="E19" s="373">
        <v>0</v>
      </c>
      <c r="F19" s="373">
        <v>0</v>
      </c>
      <c r="G19" s="373">
        <v>0</v>
      </c>
      <c r="H19" s="373">
        <v>0</v>
      </c>
      <c r="I19" s="373">
        <v>0</v>
      </c>
      <c r="J19" s="373">
        <v>0</v>
      </c>
      <c r="K19" s="373">
        <v>0</v>
      </c>
      <c r="L19" s="374">
        <f aca="true" t="shared" si="3" ref="L19:M24">D19+F19+B19+H19+J19</f>
        <v>5196</v>
      </c>
      <c r="M19" s="398">
        <f t="shared" si="3"/>
        <v>3569</v>
      </c>
    </row>
    <row r="20" spans="1:13" ht="16.5" customHeight="1">
      <c r="A20" s="397" t="s">
        <v>772</v>
      </c>
      <c r="B20" s="373">
        <v>2185</v>
      </c>
      <c r="C20" s="373">
        <v>3300</v>
      </c>
      <c r="D20" s="373">
        <v>145</v>
      </c>
      <c r="E20" s="373">
        <v>0</v>
      </c>
      <c r="F20" s="373">
        <v>15</v>
      </c>
      <c r="G20" s="373">
        <v>0</v>
      </c>
      <c r="H20" s="373">
        <v>293</v>
      </c>
      <c r="I20" s="373">
        <v>56</v>
      </c>
      <c r="J20" s="373">
        <v>164804</v>
      </c>
      <c r="K20" s="373">
        <v>121572</v>
      </c>
      <c r="L20" s="374">
        <f t="shared" si="3"/>
        <v>167442</v>
      </c>
      <c r="M20" s="398">
        <f t="shared" si="3"/>
        <v>124928</v>
      </c>
    </row>
    <row r="21" spans="1:13" ht="16.5" customHeight="1">
      <c r="A21" s="397" t="s">
        <v>773</v>
      </c>
      <c r="B21" s="373">
        <v>9149</v>
      </c>
      <c r="C21" s="373">
        <v>2490</v>
      </c>
      <c r="D21" s="375">
        <v>1638</v>
      </c>
      <c r="E21" s="375">
        <v>0</v>
      </c>
      <c r="F21" s="373">
        <v>805</v>
      </c>
      <c r="G21" s="373">
        <v>185</v>
      </c>
      <c r="H21" s="373">
        <v>201</v>
      </c>
      <c r="I21" s="373">
        <v>160</v>
      </c>
      <c r="J21" s="373">
        <v>893</v>
      </c>
      <c r="K21" s="373">
        <v>61662</v>
      </c>
      <c r="L21" s="374">
        <f t="shared" si="3"/>
        <v>12686</v>
      </c>
      <c r="M21" s="398">
        <f t="shared" si="3"/>
        <v>64497</v>
      </c>
    </row>
    <row r="22" spans="1:13" ht="16.5" customHeight="1">
      <c r="A22" s="397" t="s">
        <v>774</v>
      </c>
      <c r="B22" s="373">
        <v>0</v>
      </c>
      <c r="C22" s="373">
        <v>0</v>
      </c>
      <c r="D22" s="375">
        <v>0</v>
      </c>
      <c r="E22" s="375">
        <v>0</v>
      </c>
      <c r="F22" s="373">
        <v>0</v>
      </c>
      <c r="G22" s="373">
        <v>0</v>
      </c>
      <c r="H22" s="373">
        <v>0</v>
      </c>
      <c r="I22" s="373">
        <v>0</v>
      </c>
      <c r="J22" s="373">
        <v>1447</v>
      </c>
      <c r="K22" s="373">
        <v>1567</v>
      </c>
      <c r="L22" s="374">
        <f t="shared" si="3"/>
        <v>1447</v>
      </c>
      <c r="M22" s="398">
        <f t="shared" si="3"/>
        <v>1567</v>
      </c>
    </row>
    <row r="23" spans="1:13" ht="16.5" customHeight="1">
      <c r="A23" s="397" t="s">
        <v>775</v>
      </c>
      <c r="B23" s="373">
        <v>2908</v>
      </c>
      <c r="C23" s="373">
        <v>5179</v>
      </c>
      <c r="D23" s="375">
        <v>77</v>
      </c>
      <c r="E23" s="375">
        <v>2324</v>
      </c>
      <c r="F23" s="373">
        <v>160</v>
      </c>
      <c r="G23" s="373">
        <v>397</v>
      </c>
      <c r="H23" s="373">
        <v>1280</v>
      </c>
      <c r="I23" s="373">
        <v>786</v>
      </c>
      <c r="J23" s="373">
        <v>10888</v>
      </c>
      <c r="K23" s="373">
        <v>42120</v>
      </c>
      <c r="L23" s="374">
        <f t="shared" si="3"/>
        <v>15313</v>
      </c>
      <c r="M23" s="398">
        <f t="shared" si="3"/>
        <v>50806</v>
      </c>
    </row>
    <row r="24" spans="1:13" ht="16.5" customHeight="1">
      <c r="A24" s="399" t="s">
        <v>776</v>
      </c>
      <c r="B24" s="376">
        <f aca="true" t="shared" si="4" ref="B24:K24">SUM(B19:B23)</f>
        <v>18996</v>
      </c>
      <c r="C24" s="376">
        <f t="shared" si="4"/>
        <v>14538</v>
      </c>
      <c r="D24" s="376">
        <f t="shared" si="4"/>
        <v>2302</v>
      </c>
      <c r="E24" s="376">
        <f t="shared" si="4"/>
        <v>2324</v>
      </c>
      <c r="F24" s="376">
        <f t="shared" si="4"/>
        <v>980</v>
      </c>
      <c r="G24" s="376">
        <f t="shared" si="4"/>
        <v>582</v>
      </c>
      <c r="H24" s="376">
        <f t="shared" si="4"/>
        <v>1774</v>
      </c>
      <c r="I24" s="376">
        <f t="shared" si="4"/>
        <v>1002</v>
      </c>
      <c r="J24" s="376">
        <f t="shared" si="4"/>
        <v>178032</v>
      </c>
      <c r="K24" s="376">
        <f t="shared" si="4"/>
        <v>226921</v>
      </c>
      <c r="L24" s="374">
        <f t="shared" si="3"/>
        <v>202084</v>
      </c>
      <c r="M24" s="398">
        <f t="shared" si="3"/>
        <v>245367</v>
      </c>
    </row>
    <row r="25" spans="1:13" ht="13.5" thickBot="1">
      <c r="A25" s="709"/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1"/>
    </row>
    <row r="26" spans="1:13" ht="16.5" customHeight="1" thickBot="1">
      <c r="A26" s="400" t="s">
        <v>777</v>
      </c>
      <c r="B26" s="401">
        <f aca="true" t="shared" si="5" ref="B26:M26">SUM(B17+B24)</f>
        <v>291151</v>
      </c>
      <c r="C26" s="401">
        <f t="shared" si="5"/>
        <v>256001</v>
      </c>
      <c r="D26" s="401">
        <f t="shared" si="5"/>
        <v>85638</v>
      </c>
      <c r="E26" s="401">
        <f t="shared" si="5"/>
        <v>82771</v>
      </c>
      <c r="F26" s="401">
        <f t="shared" si="5"/>
        <v>427398</v>
      </c>
      <c r="G26" s="401">
        <f t="shared" si="5"/>
        <v>412698</v>
      </c>
      <c r="H26" s="401">
        <f t="shared" si="5"/>
        <v>176589</v>
      </c>
      <c r="I26" s="401">
        <f t="shared" si="5"/>
        <v>111309</v>
      </c>
      <c r="J26" s="401">
        <f t="shared" si="5"/>
        <v>8614342</v>
      </c>
      <c r="K26" s="401">
        <f t="shared" si="5"/>
        <v>8702885</v>
      </c>
      <c r="L26" s="402">
        <f t="shared" si="5"/>
        <v>9595118</v>
      </c>
      <c r="M26" s="403">
        <f t="shared" si="5"/>
        <v>9565664</v>
      </c>
    </row>
    <row r="27" spans="1:13" ht="12.75">
      <c r="A27" s="717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9"/>
    </row>
    <row r="28" spans="1:13" ht="16.5" customHeight="1">
      <c r="A28" s="397" t="s">
        <v>778</v>
      </c>
      <c r="B28" s="373">
        <v>277115</v>
      </c>
      <c r="C28" s="373">
        <v>248332</v>
      </c>
      <c r="D28" s="373">
        <v>83923</v>
      </c>
      <c r="E28" s="373">
        <v>80328</v>
      </c>
      <c r="F28" s="373">
        <v>426412</v>
      </c>
      <c r="G28" s="373">
        <v>411682</v>
      </c>
      <c r="H28" s="373">
        <v>175108</v>
      </c>
      <c r="I28" s="373">
        <v>109759</v>
      </c>
      <c r="J28" s="373">
        <v>7941401</v>
      </c>
      <c r="K28" s="373">
        <v>8323914</v>
      </c>
      <c r="L28" s="374">
        <f aca="true" t="shared" si="6" ref="L28:M32">D28+F28+B28+H28+J28</f>
        <v>8903959</v>
      </c>
      <c r="M28" s="398">
        <f t="shared" si="6"/>
        <v>9174015</v>
      </c>
    </row>
    <row r="29" spans="1:13" ht="16.5" customHeight="1">
      <c r="A29" s="397" t="s">
        <v>835</v>
      </c>
      <c r="B29" s="373">
        <v>11555</v>
      </c>
      <c r="C29" s="373">
        <v>2191</v>
      </c>
      <c r="D29" s="373">
        <v>1715</v>
      </c>
      <c r="E29" s="373">
        <v>2324</v>
      </c>
      <c r="F29" s="373">
        <v>965</v>
      </c>
      <c r="G29" s="373">
        <v>582</v>
      </c>
      <c r="H29" s="373">
        <v>1481</v>
      </c>
      <c r="I29" s="373">
        <v>946</v>
      </c>
      <c r="J29" s="373">
        <v>11104</v>
      </c>
      <c r="K29" s="373">
        <v>99834</v>
      </c>
      <c r="L29" s="374">
        <f t="shared" si="6"/>
        <v>26820</v>
      </c>
      <c r="M29" s="398">
        <f t="shared" si="6"/>
        <v>105877</v>
      </c>
    </row>
    <row r="30" spans="1:13" ht="16.5" customHeight="1">
      <c r="A30" s="397" t="s">
        <v>779</v>
      </c>
      <c r="B30" s="373">
        <v>0</v>
      </c>
      <c r="C30" s="373">
        <v>0</v>
      </c>
      <c r="D30" s="373">
        <v>0</v>
      </c>
      <c r="E30" s="373">
        <v>0</v>
      </c>
      <c r="F30" s="373">
        <v>0</v>
      </c>
      <c r="G30" s="373">
        <v>0</v>
      </c>
      <c r="H30" s="373">
        <v>0</v>
      </c>
      <c r="I30" s="373">
        <v>0</v>
      </c>
      <c r="J30" s="373">
        <v>453451</v>
      </c>
      <c r="K30" s="373">
        <v>158756</v>
      </c>
      <c r="L30" s="374">
        <f t="shared" si="6"/>
        <v>453451</v>
      </c>
      <c r="M30" s="398">
        <f t="shared" si="6"/>
        <v>158756</v>
      </c>
    </row>
    <row r="31" spans="1:13" ht="16.5" customHeight="1">
      <c r="A31" s="397" t="s">
        <v>780</v>
      </c>
      <c r="B31" s="373">
        <v>1979</v>
      </c>
      <c r="C31" s="373">
        <v>0</v>
      </c>
      <c r="D31" s="373">
        <v>0</v>
      </c>
      <c r="E31" s="373">
        <v>119</v>
      </c>
      <c r="F31" s="373">
        <v>21</v>
      </c>
      <c r="G31" s="373">
        <v>434</v>
      </c>
      <c r="H31" s="373">
        <v>0</v>
      </c>
      <c r="I31" s="373">
        <v>604</v>
      </c>
      <c r="J31" s="373">
        <v>206262</v>
      </c>
      <c r="K31" s="373">
        <v>114866</v>
      </c>
      <c r="L31" s="374">
        <f t="shared" si="6"/>
        <v>208262</v>
      </c>
      <c r="M31" s="398">
        <f t="shared" si="6"/>
        <v>116023</v>
      </c>
    </row>
    <row r="32" spans="1:13" ht="16.5" customHeight="1">
      <c r="A32" s="397" t="s">
        <v>781</v>
      </c>
      <c r="B32" s="373">
        <v>502</v>
      </c>
      <c r="C32" s="373">
        <v>5478</v>
      </c>
      <c r="D32" s="373">
        <v>0</v>
      </c>
      <c r="E32" s="373">
        <v>0</v>
      </c>
      <c r="F32" s="373">
        <v>0</v>
      </c>
      <c r="G32" s="373">
        <v>0</v>
      </c>
      <c r="H32" s="373">
        <v>0</v>
      </c>
      <c r="I32" s="373">
        <v>0</v>
      </c>
      <c r="J32" s="373">
        <v>2124</v>
      </c>
      <c r="K32" s="373">
        <v>5515</v>
      </c>
      <c r="L32" s="374">
        <f t="shared" si="6"/>
        <v>2626</v>
      </c>
      <c r="M32" s="398">
        <f t="shared" si="6"/>
        <v>10993</v>
      </c>
    </row>
    <row r="33" spans="1:13" ht="13.5" thickBot="1">
      <c r="A33" s="709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1"/>
    </row>
    <row r="34" spans="1:13" ht="16.5" customHeight="1" thickBot="1">
      <c r="A34" s="400" t="s">
        <v>782</v>
      </c>
      <c r="B34" s="401">
        <f aca="true" t="shared" si="7" ref="B34:M34">SUM(B28:B33)</f>
        <v>291151</v>
      </c>
      <c r="C34" s="401">
        <f t="shared" si="7"/>
        <v>256001</v>
      </c>
      <c r="D34" s="401">
        <f t="shared" si="7"/>
        <v>85638</v>
      </c>
      <c r="E34" s="401">
        <f t="shared" si="7"/>
        <v>82771</v>
      </c>
      <c r="F34" s="401">
        <f t="shared" si="7"/>
        <v>427398</v>
      </c>
      <c r="G34" s="401">
        <f t="shared" si="7"/>
        <v>412698</v>
      </c>
      <c r="H34" s="401">
        <f t="shared" si="7"/>
        <v>176589</v>
      </c>
      <c r="I34" s="401">
        <f t="shared" si="7"/>
        <v>111309</v>
      </c>
      <c r="J34" s="401">
        <f t="shared" si="7"/>
        <v>8614342</v>
      </c>
      <c r="K34" s="401">
        <f t="shared" si="7"/>
        <v>8702885</v>
      </c>
      <c r="L34" s="402">
        <f t="shared" si="7"/>
        <v>9595118</v>
      </c>
      <c r="M34" s="403">
        <f t="shared" si="7"/>
        <v>9565664</v>
      </c>
    </row>
    <row r="35" spans="2:12" ht="12.75"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8"/>
    </row>
    <row r="36" spans="2:12" ht="12.75"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8"/>
    </row>
    <row r="37" spans="2:12" ht="12.75"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8"/>
    </row>
    <row r="38" spans="2:12" ht="12.75"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8"/>
    </row>
    <row r="39" spans="2:12" ht="12.75"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8"/>
    </row>
    <row r="40" spans="2:12" ht="12.75"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8"/>
    </row>
    <row r="41" spans="2:12" ht="12.75"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8"/>
    </row>
    <row r="42" spans="2:12" ht="12.75"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8"/>
    </row>
  </sheetData>
  <sheetProtection/>
  <mergeCells count="16">
    <mergeCell ref="L2:M2"/>
    <mergeCell ref="A3:M3"/>
    <mergeCell ref="L5:M5"/>
    <mergeCell ref="F7:G7"/>
    <mergeCell ref="H7:I7"/>
    <mergeCell ref="B6:M6"/>
    <mergeCell ref="A1:J1"/>
    <mergeCell ref="A33:M33"/>
    <mergeCell ref="L7:M7"/>
    <mergeCell ref="A18:M18"/>
    <mergeCell ref="A25:M25"/>
    <mergeCell ref="A27:M27"/>
    <mergeCell ref="A6:A8"/>
    <mergeCell ref="J7:K7"/>
    <mergeCell ref="D7:E7"/>
    <mergeCell ref="B7:C7"/>
  </mergeCells>
  <printOptions/>
  <pageMargins left="0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</cols>
  <sheetData>
    <row r="1" ht="13.5" thickBot="1">
      <c r="A1" s="517" t="s">
        <v>120</v>
      </c>
    </row>
    <row r="2" spans="1:4" ht="12.75" customHeight="1" thickBot="1">
      <c r="A2" s="706" t="s">
        <v>783</v>
      </c>
      <c r="B2" s="707"/>
      <c r="C2" s="707"/>
      <c r="D2" s="708"/>
    </row>
    <row r="3" spans="1:4" ht="15.75">
      <c r="A3" s="487"/>
      <c r="B3" s="487" t="s">
        <v>795</v>
      </c>
      <c r="C3" s="487" t="s">
        <v>784</v>
      </c>
      <c r="D3" s="487" t="s">
        <v>785</v>
      </c>
    </row>
    <row r="4" spans="1:4" ht="16.5" thickBot="1">
      <c r="A4" s="488"/>
      <c r="B4" s="488"/>
      <c r="C4" s="488">
        <v>2012</v>
      </c>
      <c r="D4" s="488">
        <v>2013</v>
      </c>
    </row>
    <row r="5" spans="1:4" ht="12.75">
      <c r="A5" s="381" t="s">
        <v>270</v>
      </c>
      <c r="B5" s="379" t="s">
        <v>271</v>
      </c>
      <c r="C5" s="380"/>
      <c r="D5" s="382"/>
    </row>
    <row r="6" spans="1:4" ht="12.75">
      <c r="A6" s="383" t="s">
        <v>272</v>
      </c>
      <c r="B6" s="354" t="s">
        <v>495</v>
      </c>
      <c r="C6" s="355">
        <v>9393034</v>
      </c>
      <c r="D6" s="384">
        <v>9320297</v>
      </c>
    </row>
    <row r="7" spans="1:4" ht="12.75">
      <c r="A7" s="383" t="s">
        <v>273</v>
      </c>
      <c r="B7" s="354" t="s">
        <v>786</v>
      </c>
      <c r="C7" s="355">
        <v>20450</v>
      </c>
      <c r="D7" s="384">
        <v>17576</v>
      </c>
    </row>
    <row r="8" spans="1:4" ht="12.75">
      <c r="A8" s="383" t="s">
        <v>274</v>
      </c>
      <c r="B8" s="354" t="s">
        <v>787</v>
      </c>
      <c r="C8" s="355">
        <v>7093864</v>
      </c>
      <c r="D8" s="384">
        <v>7012197</v>
      </c>
    </row>
    <row r="9" spans="1:4" ht="12.75">
      <c r="A9" s="383" t="s">
        <v>275</v>
      </c>
      <c r="B9" s="354" t="s">
        <v>496</v>
      </c>
      <c r="C9" s="355">
        <v>78985</v>
      </c>
      <c r="D9" s="384">
        <v>78784</v>
      </c>
    </row>
    <row r="10" spans="1:4" ht="12.75">
      <c r="A10" s="383" t="s">
        <v>276</v>
      </c>
      <c r="B10" s="354" t="s">
        <v>497</v>
      </c>
      <c r="C10" s="355">
        <v>2199735</v>
      </c>
      <c r="D10" s="384">
        <v>2211740</v>
      </c>
    </row>
    <row r="11" spans="1:4" ht="12.75">
      <c r="A11" s="383" t="s">
        <v>277</v>
      </c>
      <c r="B11" s="354" t="s">
        <v>498</v>
      </c>
      <c r="C11" s="355">
        <v>202084</v>
      </c>
      <c r="D11" s="384">
        <v>245367</v>
      </c>
    </row>
    <row r="12" spans="1:4" ht="12.75">
      <c r="A12" s="383" t="s">
        <v>278</v>
      </c>
      <c r="B12" s="354" t="s">
        <v>499</v>
      </c>
      <c r="C12" s="355">
        <v>5196</v>
      </c>
      <c r="D12" s="384">
        <v>3569</v>
      </c>
    </row>
    <row r="13" spans="1:4" ht="12.75">
      <c r="A13" s="383" t="s">
        <v>280</v>
      </c>
      <c r="B13" s="354" t="s">
        <v>500</v>
      </c>
      <c r="C13" s="355">
        <v>167442</v>
      </c>
      <c r="D13" s="384">
        <v>124928</v>
      </c>
    </row>
    <row r="14" spans="1:4" ht="12.75">
      <c r="A14" s="383" t="s">
        <v>281</v>
      </c>
      <c r="B14" s="354" t="s">
        <v>501</v>
      </c>
      <c r="C14" s="355">
        <v>0</v>
      </c>
      <c r="D14" s="384">
        <v>0</v>
      </c>
    </row>
    <row r="15" spans="1:4" ht="12.75">
      <c r="A15" s="383" t="s">
        <v>282</v>
      </c>
      <c r="B15" s="354" t="s">
        <v>502</v>
      </c>
      <c r="C15" s="355">
        <v>14133</v>
      </c>
      <c r="D15" s="384">
        <v>66064</v>
      </c>
    </row>
    <row r="16" spans="1:4" ht="13.5" thickBot="1">
      <c r="A16" s="386" t="s">
        <v>283</v>
      </c>
      <c r="B16" s="387" t="s">
        <v>503</v>
      </c>
      <c r="C16" s="388">
        <v>15313</v>
      </c>
      <c r="D16" s="389">
        <v>50806</v>
      </c>
    </row>
    <row r="17" spans="1:4" s="79" customFormat="1" ht="13.5" thickBot="1">
      <c r="A17" s="483" t="s">
        <v>284</v>
      </c>
      <c r="B17" s="484" t="s">
        <v>505</v>
      </c>
      <c r="C17" s="485">
        <v>9595118</v>
      </c>
      <c r="D17" s="486">
        <v>9565664</v>
      </c>
    </row>
    <row r="18" spans="1:4" ht="12.75">
      <c r="A18" s="381" t="s">
        <v>270</v>
      </c>
      <c r="B18" s="379" t="s">
        <v>351</v>
      </c>
      <c r="C18" s="380"/>
      <c r="D18" s="382"/>
    </row>
    <row r="19" spans="1:4" ht="12.75">
      <c r="A19" s="383" t="s">
        <v>285</v>
      </c>
      <c r="B19" s="354" t="s">
        <v>506</v>
      </c>
      <c r="C19" s="355">
        <v>8903959</v>
      </c>
      <c r="D19" s="384">
        <v>9174015</v>
      </c>
    </row>
    <row r="20" spans="1:4" ht="12.75">
      <c r="A20" s="383" t="s">
        <v>286</v>
      </c>
      <c r="B20" s="354" t="s">
        <v>507</v>
      </c>
      <c r="C20" s="355">
        <v>162807</v>
      </c>
      <c r="D20" s="384">
        <v>162807</v>
      </c>
    </row>
    <row r="21" spans="1:4" ht="12.75">
      <c r="A21" s="383" t="s">
        <v>287</v>
      </c>
      <c r="B21" s="354" t="s">
        <v>508</v>
      </c>
      <c r="C21" s="355">
        <v>8741152</v>
      </c>
      <c r="D21" s="384">
        <v>9011208</v>
      </c>
    </row>
    <row r="22" spans="1:4" ht="12.75">
      <c r="A22" s="383" t="s">
        <v>288</v>
      </c>
      <c r="B22" s="354" t="s">
        <v>509</v>
      </c>
      <c r="C22" s="355">
        <v>0</v>
      </c>
      <c r="D22" s="384">
        <v>0</v>
      </c>
    </row>
    <row r="23" spans="1:4" ht="12.75">
      <c r="A23" s="383" t="s">
        <v>290</v>
      </c>
      <c r="B23" s="354" t="s">
        <v>510</v>
      </c>
      <c r="C23" s="355">
        <v>26820</v>
      </c>
      <c r="D23" s="384">
        <v>105877</v>
      </c>
    </row>
    <row r="24" spans="1:4" ht="12.75">
      <c r="A24" s="383" t="s">
        <v>291</v>
      </c>
      <c r="B24" s="354" t="s">
        <v>511</v>
      </c>
      <c r="C24" s="355">
        <v>26820</v>
      </c>
      <c r="D24" s="384">
        <v>105877</v>
      </c>
    </row>
    <row r="25" spans="1:4" ht="12.75">
      <c r="A25" s="383" t="s">
        <v>292</v>
      </c>
      <c r="B25" s="354" t="s">
        <v>512</v>
      </c>
      <c r="C25" s="355">
        <v>0</v>
      </c>
      <c r="D25" s="384">
        <v>0</v>
      </c>
    </row>
    <row r="26" spans="1:4" ht="12.75">
      <c r="A26" s="383" t="s">
        <v>293</v>
      </c>
      <c r="B26" s="354" t="s">
        <v>513</v>
      </c>
      <c r="C26" s="355">
        <v>664339</v>
      </c>
      <c r="D26" s="384">
        <v>285772</v>
      </c>
    </row>
    <row r="27" spans="1:4" ht="12.75">
      <c r="A27" s="383" t="s">
        <v>295</v>
      </c>
      <c r="B27" s="354" t="s">
        <v>514</v>
      </c>
      <c r="C27" s="355">
        <v>453451</v>
      </c>
      <c r="D27" s="384">
        <v>158756</v>
      </c>
    </row>
    <row r="28" spans="1:4" ht="12.75">
      <c r="A28" s="383" t="s">
        <v>296</v>
      </c>
      <c r="B28" s="354" t="s">
        <v>515</v>
      </c>
      <c r="C28" s="355">
        <v>208262</v>
      </c>
      <c r="D28" s="384">
        <v>116023</v>
      </c>
    </row>
    <row r="29" spans="1:4" ht="13.5" thickBot="1">
      <c r="A29" s="386" t="s">
        <v>297</v>
      </c>
      <c r="B29" s="387" t="s">
        <v>516</v>
      </c>
      <c r="C29" s="388">
        <v>2626</v>
      </c>
      <c r="D29" s="389">
        <v>10993</v>
      </c>
    </row>
    <row r="30" spans="1:4" s="79" customFormat="1" ht="13.5" thickBot="1">
      <c r="A30" s="483" t="s">
        <v>298</v>
      </c>
      <c r="B30" s="484" t="s">
        <v>517</v>
      </c>
      <c r="C30" s="485">
        <v>9595118</v>
      </c>
      <c r="D30" s="486">
        <v>9565664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6" width="9.140625" style="360" customWidth="1"/>
    <col min="7" max="8" width="15.28125" style="360" bestFit="1" customWidth="1"/>
    <col min="9" max="16384" width="9.140625" style="360" customWidth="1"/>
  </cols>
  <sheetData>
    <row r="1" spans="1:11" ht="12.75">
      <c r="A1" s="636" t="s">
        <v>121</v>
      </c>
      <c r="B1" s="636"/>
      <c r="C1" s="636"/>
      <c r="D1" s="636"/>
      <c r="E1" s="636"/>
      <c r="F1" s="636"/>
      <c r="G1" s="636"/>
      <c r="H1" s="636"/>
      <c r="I1" s="327"/>
      <c r="J1" s="327"/>
      <c r="K1" s="327"/>
    </row>
    <row r="2" spans="1:11" ht="12.7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5" ht="12.75">
      <c r="H5" s="361"/>
    </row>
    <row r="7" spans="1:8" ht="12.75">
      <c r="A7" s="705" t="s">
        <v>597</v>
      </c>
      <c r="B7" s="705"/>
      <c r="C7" s="705"/>
      <c r="D7" s="705"/>
      <c r="E7" s="705"/>
      <c r="F7" s="705"/>
      <c r="G7" s="705"/>
      <c r="H7" s="705"/>
    </row>
    <row r="8" spans="1:8" ht="12.75">
      <c r="A8" s="705" t="s">
        <v>614</v>
      </c>
      <c r="B8" s="705"/>
      <c r="C8" s="705"/>
      <c r="D8" s="705"/>
      <c r="E8" s="705"/>
      <c r="F8" s="705"/>
      <c r="G8" s="705"/>
      <c r="H8" s="705"/>
    </row>
    <row r="9" spans="1:8" ht="12.75">
      <c r="A9" s="334"/>
      <c r="B9" s="334"/>
      <c r="C9" s="334"/>
      <c r="D9" s="334"/>
      <c r="E9" s="334"/>
      <c r="F9" s="334"/>
      <c r="G9" s="334"/>
      <c r="H9" s="334"/>
    </row>
    <row r="10" spans="1:8" ht="12.75">
      <c r="A10" s="334"/>
      <c r="B10" s="334"/>
      <c r="C10" s="334"/>
      <c r="D10" s="334"/>
      <c r="E10" s="334"/>
      <c r="F10" s="334"/>
      <c r="G10" s="334"/>
      <c r="H10" s="334"/>
    </row>
    <row r="12" ht="12.75">
      <c r="H12" s="362" t="s">
        <v>60</v>
      </c>
    </row>
    <row r="13" spans="1:8" ht="12.75">
      <c r="A13" s="360" t="s">
        <v>744</v>
      </c>
      <c r="H13" s="363"/>
    </row>
    <row r="14" spans="2:8" ht="12.75">
      <c r="B14" s="360" t="s">
        <v>745</v>
      </c>
      <c r="H14" s="363"/>
    </row>
    <row r="15" ht="12.75">
      <c r="H15" s="361"/>
    </row>
    <row r="16" ht="12.75">
      <c r="A16" s="360" t="s">
        <v>746</v>
      </c>
    </row>
    <row r="17" spans="2:9" ht="12.75">
      <c r="B17" s="729" t="s">
        <v>519</v>
      </c>
      <c r="C17" s="729"/>
      <c r="D17" s="729"/>
      <c r="E17" s="729"/>
      <c r="F17" s="729"/>
      <c r="G17" s="729"/>
      <c r="H17" s="364">
        <v>-474000</v>
      </c>
      <c r="I17" s="360" t="s">
        <v>520</v>
      </c>
    </row>
    <row r="18" spans="2:8" ht="12.75">
      <c r="B18" s="729" t="s">
        <v>518</v>
      </c>
      <c r="C18" s="729"/>
      <c r="D18" s="729"/>
      <c r="E18" s="729"/>
      <c r="F18" s="729"/>
      <c r="G18" s="729"/>
      <c r="H18" s="364">
        <v>-8386000</v>
      </c>
    </row>
    <row r="19" spans="7:8" ht="12.75">
      <c r="G19" s="364"/>
      <c r="H19" s="364"/>
    </row>
    <row r="20" ht="12.75">
      <c r="A20" s="360" t="s">
        <v>747</v>
      </c>
    </row>
    <row r="21" spans="2:8" ht="12.75">
      <c r="B21" s="360" t="s">
        <v>748</v>
      </c>
      <c r="G21" s="364"/>
      <c r="H21" s="364">
        <v>0</v>
      </c>
    </row>
    <row r="22" spans="7:8" ht="12.75">
      <c r="G22" s="364"/>
      <c r="H22" s="364"/>
    </row>
    <row r="23" ht="12.75">
      <c r="A23" s="360" t="s">
        <v>749</v>
      </c>
    </row>
    <row r="24" spans="2:8" ht="12.75">
      <c r="B24" s="360" t="s">
        <v>750</v>
      </c>
      <c r="G24" s="364"/>
      <c r="H24" s="364">
        <v>0</v>
      </c>
    </row>
    <row r="25" spans="7:8" ht="12.75">
      <c r="G25" s="364"/>
      <c r="H25" s="364"/>
    </row>
    <row r="26" ht="12.75">
      <c r="A26" s="360" t="s">
        <v>751</v>
      </c>
    </row>
    <row r="27" ht="12.75">
      <c r="H27" s="364">
        <v>0</v>
      </c>
    </row>
    <row r="28" ht="12.75">
      <c r="H28" s="364"/>
    </row>
    <row r="29" ht="12.75">
      <c r="H29" s="364"/>
    </row>
    <row r="30" spans="1:8" ht="12.75">
      <c r="A30" s="360" t="s">
        <v>752</v>
      </c>
      <c r="H30" s="364"/>
    </row>
    <row r="31" ht="12.75">
      <c r="H31" s="364">
        <v>-4028822</v>
      </c>
    </row>
    <row r="32" ht="12.75">
      <c r="H32" s="364"/>
    </row>
    <row r="33" spans="1:8" ht="12.75">
      <c r="A33" s="360" t="s">
        <v>753</v>
      </c>
      <c r="H33" s="364"/>
    </row>
    <row r="34" ht="12.75">
      <c r="H34" s="364">
        <v>0</v>
      </c>
    </row>
    <row r="35" ht="12.75">
      <c r="H35" s="364"/>
    </row>
    <row r="36" ht="12.75">
      <c r="H36" s="364"/>
    </row>
    <row r="37" ht="12.75">
      <c r="H37" s="364"/>
    </row>
    <row r="38" ht="12.75">
      <c r="H38" s="364"/>
    </row>
    <row r="39" spans="2:8" ht="12.75">
      <c r="B39" s="337" t="s">
        <v>754</v>
      </c>
      <c r="C39" s="337"/>
      <c r="D39" s="337"/>
      <c r="E39" s="337"/>
      <c r="F39" s="337"/>
      <c r="G39" s="337"/>
      <c r="H39" s="365">
        <f>H14+H17+H18+H31+H27+H24+H21+H34</f>
        <v>-12888822</v>
      </c>
    </row>
    <row r="40" spans="2:8" ht="12.75">
      <c r="B40" s="366" t="s">
        <v>755</v>
      </c>
      <c r="C40" s="366"/>
      <c r="D40" s="366"/>
      <c r="E40" s="366"/>
      <c r="F40" s="366"/>
      <c r="G40" s="366"/>
      <c r="H40" s="367">
        <v>0</v>
      </c>
    </row>
    <row r="41" spans="2:8" ht="12.75">
      <c r="B41" s="368" t="s">
        <v>756</v>
      </c>
      <c r="C41" s="368"/>
      <c r="D41" s="368"/>
      <c r="E41" s="368"/>
      <c r="F41" s="368"/>
      <c r="G41" s="368"/>
      <c r="H41" s="369">
        <f>SUM(H39:H40)</f>
        <v>-12888822</v>
      </c>
    </row>
    <row r="42" ht="12.75">
      <c r="H42" s="364"/>
    </row>
    <row r="43" ht="12.75">
      <c r="H43" s="364"/>
    </row>
  </sheetData>
  <sheetProtection/>
  <mergeCells count="5">
    <mergeCell ref="B18:G18"/>
    <mergeCell ref="A7:H7"/>
    <mergeCell ref="A8:H8"/>
    <mergeCell ref="A1:H1"/>
    <mergeCell ref="B17:G1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:F3"/>
    </sheetView>
  </sheetViews>
  <sheetFormatPr defaultColWidth="11.57421875" defaultRowHeight="12.75"/>
  <cols>
    <col min="1" max="1" width="43.00390625" style="416" customWidth="1"/>
    <col min="2" max="2" width="15.00390625" style="416" customWidth="1"/>
    <col min="3" max="3" width="13.28125" style="416" customWidth="1"/>
    <col min="4" max="4" width="13.57421875" style="416" customWidth="1"/>
    <col min="5" max="5" width="15.00390625" style="416" customWidth="1"/>
    <col min="6" max="6" width="17.7109375" style="416" customWidth="1"/>
    <col min="7" max="16384" width="11.57421875" style="416" customWidth="1"/>
  </cols>
  <sheetData>
    <row r="1" spans="1:11" ht="12.75">
      <c r="A1" s="517" t="s">
        <v>122</v>
      </c>
      <c r="B1" s="517"/>
      <c r="C1" s="517"/>
      <c r="D1" s="517"/>
      <c r="E1" s="517"/>
      <c r="F1" s="517"/>
      <c r="G1" s="517"/>
      <c r="H1" s="517"/>
      <c r="I1" s="228"/>
      <c r="J1" s="228"/>
      <c r="K1" s="228"/>
    </row>
    <row r="2" spans="1:11" ht="12.7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6" ht="15.75">
      <c r="A3" s="733" t="s">
        <v>521</v>
      </c>
      <c r="B3" s="733"/>
      <c r="C3" s="733"/>
      <c r="D3" s="733"/>
      <c r="E3" s="733"/>
      <c r="F3" s="733"/>
    </row>
    <row r="4" ht="12.75">
      <c r="A4" s="417"/>
    </row>
    <row r="5" ht="12.75">
      <c r="F5" s="418"/>
    </row>
    <row r="6" ht="13.5" thickBot="1">
      <c r="F6" s="419" t="s">
        <v>186</v>
      </c>
    </row>
    <row r="7" spans="1:6" ht="18.75" customHeight="1">
      <c r="A7" s="595" t="s">
        <v>187</v>
      </c>
      <c r="B7" s="734" t="s">
        <v>522</v>
      </c>
      <c r="C7" s="734"/>
      <c r="D7" s="734"/>
      <c r="E7" s="734" t="s">
        <v>523</v>
      </c>
      <c r="F7" s="736" t="s">
        <v>524</v>
      </c>
    </row>
    <row r="8" spans="1:6" ht="19.5" customHeight="1" thickBot="1">
      <c r="A8" s="596"/>
      <c r="B8" s="439">
        <v>2014</v>
      </c>
      <c r="C8" s="439">
        <v>2015</v>
      </c>
      <c r="D8" s="439">
        <v>2016</v>
      </c>
      <c r="E8" s="735"/>
      <c r="F8" s="737"/>
    </row>
    <row r="9" spans="1:6" ht="12.75">
      <c r="A9" s="730"/>
      <c r="B9" s="731"/>
      <c r="C9" s="731"/>
      <c r="D9" s="731"/>
      <c r="E9" s="731"/>
      <c r="F9" s="732"/>
    </row>
    <row r="10" spans="1:6" ht="30" customHeight="1">
      <c r="A10" s="440" t="s">
        <v>617</v>
      </c>
      <c r="B10" s="420">
        <v>70818</v>
      </c>
      <c r="C10" s="420">
        <v>72569</v>
      </c>
      <c r="D10" s="420">
        <v>74364</v>
      </c>
      <c r="E10" s="420">
        <v>565808</v>
      </c>
      <c r="F10" s="441">
        <f>SUM(B10:E10)</f>
        <v>783559</v>
      </c>
    </row>
    <row r="11" spans="1:6" ht="38.25">
      <c r="A11" s="440" t="s">
        <v>618</v>
      </c>
      <c r="B11" s="420">
        <v>3808</v>
      </c>
      <c r="C11" s="420">
        <v>3808</v>
      </c>
      <c r="D11" s="420">
        <v>3808</v>
      </c>
      <c r="E11" s="420">
        <v>36808</v>
      </c>
      <c r="F11" s="441">
        <f>SUM(B11:E11)</f>
        <v>48232</v>
      </c>
    </row>
    <row r="12" spans="1:6" ht="30" customHeight="1">
      <c r="A12" s="442" t="s">
        <v>620</v>
      </c>
      <c r="B12" s="420">
        <v>0</v>
      </c>
      <c r="C12" s="420">
        <v>20000</v>
      </c>
      <c r="D12" s="420">
        <v>20000</v>
      </c>
      <c r="E12" s="420">
        <v>160000</v>
      </c>
      <c r="F12" s="441">
        <f>SUM(B12:E12)</f>
        <v>200000</v>
      </c>
    </row>
    <row r="13" spans="1:6" ht="30" customHeight="1">
      <c r="A13" s="442" t="s">
        <v>619</v>
      </c>
      <c r="B13" s="420">
        <v>3300</v>
      </c>
      <c r="C13" s="420">
        <v>6188</v>
      </c>
      <c r="D13" s="420">
        <v>5528</v>
      </c>
      <c r="E13" s="420">
        <v>20459</v>
      </c>
      <c r="F13" s="441">
        <f>SUM(B13:E13)</f>
        <v>35475</v>
      </c>
    </row>
    <row r="14" spans="1:6" ht="13.5" thickBot="1">
      <c r="A14" s="443" t="s">
        <v>621</v>
      </c>
      <c r="B14" s="444">
        <f>SUM(B10:B13)</f>
        <v>77926</v>
      </c>
      <c r="C14" s="444">
        <f>SUM(C10:C13)</f>
        <v>102565</v>
      </c>
      <c r="D14" s="444">
        <f>SUM(D10:D13)</f>
        <v>103700</v>
      </c>
      <c r="E14" s="444">
        <f>SUM(E10:E13)</f>
        <v>783075</v>
      </c>
      <c r="F14" s="445">
        <f>SUM(F10:F13)</f>
        <v>1067266</v>
      </c>
    </row>
    <row r="15" spans="1:6" ht="12.75">
      <c r="A15" s="421"/>
      <c r="B15" s="422"/>
      <c r="C15" s="422"/>
      <c r="D15" s="422"/>
      <c r="E15" s="422"/>
      <c r="F15" s="422"/>
    </row>
    <row r="16" spans="1:6" ht="12.75">
      <c r="A16" s="421"/>
      <c r="B16" s="422"/>
      <c r="C16" s="422"/>
      <c r="D16" s="422"/>
      <c r="E16" s="422"/>
      <c r="F16" s="422"/>
    </row>
  </sheetData>
  <sheetProtection/>
  <mergeCells count="5">
    <mergeCell ref="A9:F9"/>
    <mergeCell ref="A3:F3"/>
    <mergeCell ref="B7:D7"/>
    <mergeCell ref="E7:E8"/>
    <mergeCell ref="F7:F8"/>
  </mergeCells>
  <printOptions/>
  <pageMargins left="0.1968503937007874" right="0.1968503937007874" top="0.7874015748031497" bottom="0.7874015748031497" header="0.11811023622047245" footer="0.11811023622047245"/>
  <pageSetup fitToHeight="0"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2" sqref="C2"/>
    </sheetView>
  </sheetViews>
  <sheetFormatPr defaultColWidth="11.57421875" defaultRowHeight="12.75"/>
  <cols>
    <col min="1" max="1" width="46.8515625" style="423" customWidth="1"/>
    <col min="2" max="2" width="34.421875" style="423" customWidth="1"/>
    <col min="3" max="3" width="30.00390625" style="423" customWidth="1"/>
    <col min="4" max="4" width="21.421875" style="423" customWidth="1"/>
    <col min="5" max="16384" width="11.57421875" style="423" customWidth="1"/>
  </cols>
  <sheetData>
    <row r="1" spans="1:11" ht="12.75">
      <c r="A1" s="517" t="s">
        <v>123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ht="14.25">
      <c r="D3" s="424"/>
    </row>
    <row r="7" spans="1:4" ht="15.75">
      <c r="A7" s="738" t="s">
        <v>525</v>
      </c>
      <c r="B7" s="738"/>
      <c r="C7" s="738"/>
      <c r="D7" s="738"/>
    </row>
    <row r="8" spans="1:4" ht="15.75">
      <c r="A8" s="738" t="s">
        <v>563</v>
      </c>
      <c r="B8" s="738"/>
      <c r="C8" s="738"/>
      <c r="D8" s="738"/>
    </row>
    <row r="10" ht="13.5" thickBot="1">
      <c r="D10" s="425" t="s">
        <v>215</v>
      </c>
    </row>
    <row r="11" spans="1:4" ht="25.5" customHeight="1" thickBot="1">
      <c r="A11" s="447" t="s">
        <v>526</v>
      </c>
      <c r="B11" s="448" t="s">
        <v>527</v>
      </c>
      <c r="C11" s="448" t="s">
        <v>528</v>
      </c>
      <c r="D11" s="449" t="s">
        <v>529</v>
      </c>
    </row>
    <row r="12" spans="1:4" ht="34.5" customHeight="1">
      <c r="A12" s="450" t="s">
        <v>530</v>
      </c>
      <c r="B12" s="446" t="s">
        <v>188</v>
      </c>
      <c r="C12" s="446" t="s">
        <v>188</v>
      </c>
      <c r="D12" s="451" t="s">
        <v>188</v>
      </c>
    </row>
    <row r="13" spans="1:4" ht="34.5" customHeight="1">
      <c r="A13" s="452" t="s">
        <v>531</v>
      </c>
      <c r="B13" s="426" t="s">
        <v>188</v>
      </c>
      <c r="C13" s="426" t="s">
        <v>188</v>
      </c>
      <c r="D13" s="453" t="s">
        <v>188</v>
      </c>
    </row>
    <row r="14" spans="1:4" ht="34.5" customHeight="1">
      <c r="A14" s="454" t="s">
        <v>532</v>
      </c>
      <c r="B14" s="426" t="s">
        <v>188</v>
      </c>
      <c r="C14" s="426" t="s">
        <v>188</v>
      </c>
      <c r="D14" s="453" t="s">
        <v>188</v>
      </c>
    </row>
    <row r="15" spans="1:4" ht="38.25" customHeight="1">
      <c r="A15" s="455" t="s">
        <v>533</v>
      </c>
      <c r="B15" s="426" t="s">
        <v>188</v>
      </c>
      <c r="C15" s="426" t="s">
        <v>188</v>
      </c>
      <c r="D15" s="453" t="s">
        <v>188</v>
      </c>
    </row>
    <row r="16" spans="1:4" ht="15.75" thickBot="1">
      <c r="A16" s="456" t="s">
        <v>534</v>
      </c>
      <c r="B16" s="457" t="s">
        <v>188</v>
      </c>
      <c r="C16" s="457" t="s">
        <v>188</v>
      </c>
      <c r="D16" s="458" t="s">
        <v>188</v>
      </c>
    </row>
  </sheetData>
  <sheetProtection/>
  <mergeCells count="2">
    <mergeCell ref="A7:D7"/>
    <mergeCell ref="A8:D8"/>
  </mergeCells>
  <printOptions/>
  <pageMargins left="0.1968503937007874" right="0.1968503937007874" top="0.7874015748031497" bottom="0.7874015748031497" header="0.5118110236220472" footer="0.5118110236220472"/>
  <pageSetup firstPageNumber="1" useFirstPageNumber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3" sqref="A3:N3"/>
    </sheetView>
  </sheetViews>
  <sheetFormatPr defaultColWidth="9.00390625" defaultRowHeight="12.75"/>
  <cols>
    <col min="1" max="1" width="24.28125" style="427" customWidth="1"/>
    <col min="2" max="2" width="11.57421875" style="427" customWidth="1"/>
    <col min="3" max="3" width="8.28125" style="427" customWidth="1"/>
    <col min="4" max="5" width="13.57421875" style="427" customWidth="1"/>
    <col min="6" max="6" width="8.28125" style="427" customWidth="1"/>
    <col min="7" max="7" width="11.7109375" style="427" customWidth="1"/>
    <col min="8" max="8" width="19.8515625" style="427" customWidth="1"/>
    <col min="9" max="9" width="12.00390625" style="427" customWidth="1"/>
    <col min="10" max="10" width="8.28125" style="427" customWidth="1"/>
    <col min="11" max="11" width="12.7109375" style="427" customWidth="1"/>
    <col min="12" max="12" width="12.00390625" style="427" customWidth="1"/>
    <col min="13" max="13" width="9.00390625" style="360" customWidth="1"/>
    <col min="14" max="14" width="11.8515625" style="427" customWidth="1"/>
    <col min="15" max="16384" width="9.00390625" style="360" customWidth="1"/>
  </cols>
  <sheetData>
    <row r="1" spans="1:14" ht="12.75">
      <c r="A1" s="636" t="s">
        <v>124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1" ht="12.75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4" ht="14.25">
      <c r="A3" s="741"/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</row>
    <row r="4" spans="1:14" ht="15.75">
      <c r="A4" s="742" t="s">
        <v>564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</row>
    <row r="5" spans="1:14" ht="15.75">
      <c r="A5" s="428"/>
      <c r="B5" s="429"/>
      <c r="C5" s="429"/>
      <c r="D5" s="429"/>
      <c r="E5" s="429"/>
      <c r="F5" s="429"/>
      <c r="G5" s="429"/>
      <c r="H5" s="428"/>
      <c r="I5" s="429"/>
      <c r="J5" s="429"/>
      <c r="K5" s="429"/>
      <c r="L5" s="429"/>
      <c r="M5" s="429"/>
      <c r="N5" s="429"/>
    </row>
    <row r="6" spans="5:14" ht="12.75">
      <c r="E6" s="430"/>
      <c r="F6" s="431"/>
      <c r="M6" s="743" t="s">
        <v>186</v>
      </c>
      <c r="N6" s="743"/>
    </row>
    <row r="7" spans="1:14" ht="59.25" customHeight="1">
      <c r="A7" s="459" t="s">
        <v>271</v>
      </c>
      <c r="B7" s="460" t="s">
        <v>535</v>
      </c>
      <c r="C7" s="460" t="s">
        <v>536</v>
      </c>
      <c r="D7" s="460" t="s">
        <v>537</v>
      </c>
      <c r="E7" s="460" t="s">
        <v>538</v>
      </c>
      <c r="F7" s="460" t="s">
        <v>539</v>
      </c>
      <c r="G7" s="460" t="s">
        <v>540</v>
      </c>
      <c r="H7" s="459" t="s">
        <v>351</v>
      </c>
      <c r="I7" s="460" t="s">
        <v>535</v>
      </c>
      <c r="J7" s="460" t="s">
        <v>536</v>
      </c>
      <c r="K7" s="460" t="s">
        <v>537</v>
      </c>
      <c r="L7" s="460" t="s">
        <v>538</v>
      </c>
      <c r="M7" s="460" t="s">
        <v>539</v>
      </c>
      <c r="N7" s="460" t="s">
        <v>540</v>
      </c>
    </row>
    <row r="8" spans="1:14" ht="12.75">
      <c r="A8" s="464" t="s">
        <v>541</v>
      </c>
      <c r="B8" s="432">
        <f>B10+B11+B12+B13</f>
        <v>9572832</v>
      </c>
      <c r="C8" s="432">
        <f>SUM(C10:C13)</f>
        <v>0</v>
      </c>
      <c r="D8" s="432">
        <f>D10+D11+D12+D13</f>
        <v>9572832</v>
      </c>
      <c r="E8" s="432">
        <f>E10+E11+E12+E13</f>
        <v>9320297</v>
      </c>
      <c r="F8" s="432">
        <f>SUM(F10:F13)</f>
        <v>0</v>
      </c>
      <c r="G8" s="432">
        <f>G10+G11+G12+G13</f>
        <v>9320297</v>
      </c>
      <c r="H8" s="433" t="s">
        <v>542</v>
      </c>
      <c r="I8" s="432">
        <f>I10+I11</f>
        <v>9092454</v>
      </c>
      <c r="J8" s="432">
        <f>SUM(J10:J12)</f>
        <v>0</v>
      </c>
      <c r="K8" s="432">
        <f>K10+K11</f>
        <v>9092454</v>
      </c>
      <c r="L8" s="432">
        <f>L10+L11</f>
        <v>9174015</v>
      </c>
      <c r="M8" s="432">
        <f>SUM(M10:M12)</f>
        <v>0</v>
      </c>
      <c r="N8" s="432">
        <f>N10+N11</f>
        <v>9174015</v>
      </c>
    </row>
    <row r="9" spans="1:14" ht="12.75">
      <c r="A9" s="465"/>
      <c r="B9" s="432"/>
      <c r="C9" s="432"/>
      <c r="D9" s="432"/>
      <c r="E9" s="432"/>
      <c r="F9" s="432"/>
      <c r="G9" s="432"/>
      <c r="H9" s="434"/>
      <c r="I9" s="432"/>
      <c r="J9" s="432"/>
      <c r="K9" s="432"/>
      <c r="L9" s="432"/>
      <c r="M9" s="432"/>
      <c r="N9" s="432"/>
    </row>
    <row r="10" spans="1:14" ht="12.75">
      <c r="A10" s="466" t="s">
        <v>543</v>
      </c>
      <c r="B10" s="432">
        <v>20637</v>
      </c>
      <c r="C10" s="432"/>
      <c r="D10" s="432">
        <v>20637</v>
      </c>
      <c r="E10" s="432">
        <v>17576</v>
      </c>
      <c r="F10" s="432"/>
      <c r="G10" s="432">
        <v>17576</v>
      </c>
      <c r="H10" s="434" t="s">
        <v>544</v>
      </c>
      <c r="I10" s="432">
        <v>310000</v>
      </c>
      <c r="J10" s="432"/>
      <c r="K10" s="432">
        <v>310000</v>
      </c>
      <c r="L10" s="432">
        <v>162807</v>
      </c>
      <c r="M10" s="432"/>
      <c r="N10" s="432">
        <v>162807</v>
      </c>
    </row>
    <row r="11" spans="1:14" ht="12.75">
      <c r="A11" s="466" t="s">
        <v>545</v>
      </c>
      <c r="B11" s="432">
        <v>7273332</v>
      </c>
      <c r="C11" s="432"/>
      <c r="D11" s="432">
        <v>7273332</v>
      </c>
      <c r="E11" s="432">
        <v>7012197</v>
      </c>
      <c r="F11" s="432"/>
      <c r="G11" s="432">
        <v>7012197</v>
      </c>
      <c r="H11" s="434" t="s">
        <v>546</v>
      </c>
      <c r="I11" s="432">
        <v>8782454</v>
      </c>
      <c r="J11" s="432"/>
      <c r="K11" s="432">
        <v>8782454</v>
      </c>
      <c r="L11" s="432">
        <v>9011208</v>
      </c>
      <c r="M11" s="432"/>
      <c r="N11" s="432">
        <v>9011208</v>
      </c>
    </row>
    <row r="12" spans="1:14" ht="24">
      <c r="A12" s="466" t="s">
        <v>547</v>
      </c>
      <c r="B12" s="432">
        <v>78985</v>
      </c>
      <c r="C12" s="432"/>
      <c r="D12" s="432">
        <v>78985</v>
      </c>
      <c r="E12" s="432">
        <v>78784</v>
      </c>
      <c r="F12" s="432"/>
      <c r="G12" s="432">
        <v>78784</v>
      </c>
      <c r="H12" s="434" t="s">
        <v>548</v>
      </c>
      <c r="I12" s="432"/>
      <c r="J12" s="432"/>
      <c r="K12" s="432"/>
      <c r="L12" s="432"/>
      <c r="M12" s="432"/>
      <c r="N12" s="432"/>
    </row>
    <row r="13" spans="1:14" ht="36">
      <c r="A13" s="466" t="s">
        <v>549</v>
      </c>
      <c r="B13" s="432">
        <v>2199878</v>
      </c>
      <c r="C13" s="432"/>
      <c r="D13" s="432">
        <v>2199878</v>
      </c>
      <c r="E13" s="432">
        <v>2211740</v>
      </c>
      <c r="F13" s="432"/>
      <c r="G13" s="432">
        <v>2211740</v>
      </c>
      <c r="H13" s="433"/>
      <c r="I13" s="435"/>
      <c r="J13" s="435"/>
      <c r="K13" s="435"/>
      <c r="L13" s="435"/>
      <c r="M13" s="435"/>
      <c r="N13" s="435"/>
    </row>
    <row r="14" spans="1:14" ht="12.75">
      <c r="A14" s="466"/>
      <c r="B14" s="436"/>
      <c r="C14" s="436"/>
      <c r="D14" s="436"/>
      <c r="E14" s="436"/>
      <c r="F14" s="436"/>
      <c r="G14" s="436"/>
      <c r="H14" s="433" t="s">
        <v>550</v>
      </c>
      <c r="I14" s="432">
        <f aca="true" t="shared" si="0" ref="I14:N14">I16+I17</f>
        <v>31146</v>
      </c>
      <c r="J14" s="432">
        <f t="shared" si="0"/>
        <v>0</v>
      </c>
      <c r="K14" s="432">
        <f t="shared" si="0"/>
        <v>31146</v>
      </c>
      <c r="L14" s="432">
        <f t="shared" si="0"/>
        <v>105877</v>
      </c>
      <c r="M14" s="432">
        <f t="shared" si="0"/>
        <v>0</v>
      </c>
      <c r="N14" s="432">
        <f t="shared" si="0"/>
        <v>105877</v>
      </c>
    </row>
    <row r="15" spans="1:14" ht="12.75">
      <c r="A15" s="466"/>
      <c r="B15" s="436"/>
      <c r="C15" s="436"/>
      <c r="D15" s="436"/>
      <c r="E15" s="436"/>
      <c r="F15" s="436"/>
      <c r="G15" s="436"/>
      <c r="H15" s="434"/>
      <c r="I15" s="432"/>
      <c r="J15" s="432"/>
      <c r="K15" s="432"/>
      <c r="L15" s="432"/>
      <c r="M15" s="432"/>
      <c r="N15" s="432"/>
    </row>
    <row r="16" spans="1:14" ht="24">
      <c r="A16" s="467" t="s">
        <v>551</v>
      </c>
      <c r="B16" s="432">
        <f>B18+B19+B21+B22</f>
        <v>215139</v>
      </c>
      <c r="C16" s="432">
        <f>SUM(C18:C22)</f>
        <v>0</v>
      </c>
      <c r="D16" s="432">
        <f>D18+D19+D21+D22</f>
        <v>215139</v>
      </c>
      <c r="E16" s="432">
        <f>E18+E19+E21+E22</f>
        <v>245367</v>
      </c>
      <c r="F16" s="432">
        <f>SUM(F18:F22)</f>
        <v>0</v>
      </c>
      <c r="G16" s="432">
        <f>G18+G19+G21+G22</f>
        <v>245367</v>
      </c>
      <c r="H16" s="437" t="s">
        <v>552</v>
      </c>
      <c r="I16" s="432">
        <v>31146</v>
      </c>
      <c r="J16" s="432"/>
      <c r="K16" s="432">
        <v>31146</v>
      </c>
      <c r="L16" s="432">
        <v>105877</v>
      </c>
      <c r="M16" s="432"/>
      <c r="N16" s="432">
        <v>105877</v>
      </c>
    </row>
    <row r="17" spans="1:14" ht="24">
      <c r="A17" s="466"/>
      <c r="B17" s="432"/>
      <c r="C17" s="432"/>
      <c r="D17" s="432"/>
      <c r="E17" s="432"/>
      <c r="F17" s="432"/>
      <c r="G17" s="432"/>
      <c r="H17" s="437" t="s">
        <v>553</v>
      </c>
      <c r="I17" s="432"/>
      <c r="J17" s="432"/>
      <c r="K17" s="432"/>
      <c r="L17" s="432"/>
      <c r="M17" s="432"/>
      <c r="N17" s="432"/>
    </row>
    <row r="18" spans="1:14" ht="12.75">
      <c r="A18" s="466" t="s">
        <v>554</v>
      </c>
      <c r="B18" s="432">
        <v>5394</v>
      </c>
      <c r="C18" s="432"/>
      <c r="D18" s="432">
        <v>5394</v>
      </c>
      <c r="E18" s="432">
        <v>3569</v>
      </c>
      <c r="F18" s="432"/>
      <c r="G18" s="432">
        <v>3569</v>
      </c>
      <c r="H18" s="437"/>
      <c r="I18" s="435"/>
      <c r="J18" s="435"/>
      <c r="K18" s="435"/>
      <c r="L18" s="435"/>
      <c r="M18" s="435"/>
      <c r="N18" s="435"/>
    </row>
    <row r="19" spans="1:14" ht="12.75">
      <c r="A19" s="466" t="s">
        <v>555</v>
      </c>
      <c r="B19" s="432">
        <v>175973</v>
      </c>
      <c r="C19" s="432"/>
      <c r="D19" s="432">
        <v>175973</v>
      </c>
      <c r="E19" s="432">
        <v>124928</v>
      </c>
      <c r="F19" s="432"/>
      <c r="G19" s="432">
        <v>124928</v>
      </c>
      <c r="H19" s="438" t="s">
        <v>556</v>
      </c>
      <c r="I19" s="432">
        <f aca="true" t="shared" si="1" ref="I19:N19">I21+I22+I23</f>
        <v>664371</v>
      </c>
      <c r="J19" s="432">
        <f t="shared" si="1"/>
        <v>0</v>
      </c>
      <c r="K19" s="432">
        <f t="shared" si="1"/>
        <v>664371</v>
      </c>
      <c r="L19" s="432">
        <f t="shared" si="1"/>
        <v>285772</v>
      </c>
      <c r="M19" s="432">
        <f t="shared" si="1"/>
        <v>0</v>
      </c>
      <c r="N19" s="432">
        <f t="shared" si="1"/>
        <v>285772</v>
      </c>
    </row>
    <row r="20" spans="1:14" ht="12.75">
      <c r="A20" s="468" t="s">
        <v>557</v>
      </c>
      <c r="B20" s="436"/>
      <c r="C20" s="436"/>
      <c r="D20" s="436"/>
      <c r="E20" s="436"/>
      <c r="F20" s="436"/>
      <c r="G20" s="436"/>
      <c r="H20" s="437"/>
      <c r="I20" s="436"/>
      <c r="J20" s="436"/>
      <c r="K20" s="436"/>
      <c r="L20" s="436"/>
      <c r="M20" s="436"/>
      <c r="N20" s="436"/>
    </row>
    <row r="21" spans="1:14" ht="24">
      <c r="A21" s="468" t="s">
        <v>558</v>
      </c>
      <c r="B21" s="432">
        <v>17376</v>
      </c>
      <c r="C21" s="432"/>
      <c r="D21" s="432">
        <v>17376</v>
      </c>
      <c r="E21" s="432">
        <v>66064</v>
      </c>
      <c r="F21" s="432"/>
      <c r="G21" s="432">
        <v>66064</v>
      </c>
      <c r="H21" s="437" t="s">
        <v>559</v>
      </c>
      <c r="I21" s="432">
        <v>453451</v>
      </c>
      <c r="J21" s="432"/>
      <c r="K21" s="432">
        <v>453451</v>
      </c>
      <c r="L21" s="432">
        <v>158756</v>
      </c>
      <c r="M21" s="432"/>
      <c r="N21" s="432">
        <v>158756</v>
      </c>
    </row>
    <row r="22" spans="1:14" ht="24">
      <c r="A22" s="466" t="s">
        <v>560</v>
      </c>
      <c r="B22" s="432">
        <v>16396</v>
      </c>
      <c r="C22" s="432"/>
      <c r="D22" s="432">
        <v>16396</v>
      </c>
      <c r="E22" s="432">
        <v>50806</v>
      </c>
      <c r="F22" s="432"/>
      <c r="G22" s="432">
        <v>50806</v>
      </c>
      <c r="H22" s="437" t="s">
        <v>561</v>
      </c>
      <c r="I22" s="432">
        <v>208294</v>
      </c>
      <c r="J22" s="432"/>
      <c r="K22" s="432">
        <v>208294</v>
      </c>
      <c r="L22" s="432">
        <v>116023</v>
      </c>
      <c r="M22" s="432"/>
      <c r="N22" s="432">
        <v>116023</v>
      </c>
    </row>
    <row r="23" spans="1:14" ht="24">
      <c r="A23" s="468"/>
      <c r="B23" s="436"/>
      <c r="C23" s="436"/>
      <c r="D23" s="436"/>
      <c r="E23" s="436"/>
      <c r="F23" s="436"/>
      <c r="G23" s="436"/>
      <c r="H23" s="437" t="s">
        <v>562</v>
      </c>
      <c r="I23" s="432">
        <v>2626</v>
      </c>
      <c r="J23" s="432"/>
      <c r="K23" s="432">
        <v>2626</v>
      </c>
      <c r="L23" s="432">
        <v>10993</v>
      </c>
      <c r="M23" s="432"/>
      <c r="N23" s="432">
        <v>10993</v>
      </c>
    </row>
    <row r="24" spans="1:14" ht="12.75">
      <c r="A24" s="468"/>
      <c r="B24" s="436"/>
      <c r="C24" s="436"/>
      <c r="D24" s="436"/>
      <c r="E24" s="436"/>
      <c r="F24" s="436"/>
      <c r="G24" s="436"/>
      <c r="H24" s="436"/>
      <c r="I24" s="432"/>
      <c r="J24" s="432"/>
      <c r="K24" s="432"/>
      <c r="L24" s="432"/>
      <c r="M24" s="432"/>
      <c r="N24" s="432"/>
    </row>
    <row r="25" spans="1:14" ht="12.75">
      <c r="A25" s="462" t="s">
        <v>811</v>
      </c>
      <c r="B25" s="463">
        <f aca="true" t="shared" si="2" ref="B25:G25">SUM(B16,B8)</f>
        <v>9787971</v>
      </c>
      <c r="C25" s="463">
        <f t="shared" si="2"/>
        <v>0</v>
      </c>
      <c r="D25" s="463">
        <f t="shared" si="2"/>
        <v>9787971</v>
      </c>
      <c r="E25" s="463">
        <f t="shared" si="2"/>
        <v>9565664</v>
      </c>
      <c r="F25" s="463">
        <f t="shared" si="2"/>
        <v>0</v>
      </c>
      <c r="G25" s="463">
        <f t="shared" si="2"/>
        <v>9565664</v>
      </c>
      <c r="H25" s="461" t="s">
        <v>811</v>
      </c>
      <c r="I25" s="463">
        <f aca="true" t="shared" si="3" ref="I25:N25">SUM(I19,I14,I8)</f>
        <v>9787971</v>
      </c>
      <c r="J25" s="463">
        <f t="shared" si="3"/>
        <v>0</v>
      </c>
      <c r="K25" s="463">
        <f t="shared" si="3"/>
        <v>9787971</v>
      </c>
      <c r="L25" s="463">
        <f t="shared" si="3"/>
        <v>9565664</v>
      </c>
      <c r="M25" s="463">
        <f t="shared" si="3"/>
        <v>0</v>
      </c>
      <c r="N25" s="463">
        <f t="shared" si="3"/>
        <v>9565664</v>
      </c>
    </row>
    <row r="28" spans="1:14" ht="12.75">
      <c r="A28" s="739" t="s">
        <v>565</v>
      </c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</row>
    <row r="29" spans="1:14" ht="12.75">
      <c r="A29" s="740"/>
      <c r="B29" s="740"/>
      <c r="C29" s="740"/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</row>
  </sheetData>
  <sheetProtection/>
  <mergeCells count="5">
    <mergeCell ref="A28:N29"/>
    <mergeCell ref="A3:N3"/>
    <mergeCell ref="A4:N4"/>
    <mergeCell ref="A1:N1"/>
    <mergeCell ref="M6:N6"/>
  </mergeCells>
  <printOptions/>
  <pageMargins left="0.19652777777777777" right="0.19652777777777777" top="0.5902777777777778" bottom="0.5902777777777778" header="0.31527777777777777" footer="0.31527777777777777"/>
  <pageSetup fitToHeight="0" horizontalDpi="300" verticalDpi="3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8.140625" style="0" customWidth="1"/>
    <col min="2" max="2" width="53.57421875" style="0" customWidth="1"/>
    <col min="3" max="3" width="15.421875" style="0" customWidth="1"/>
    <col min="4" max="4" width="13.8515625" style="0" customWidth="1"/>
    <col min="5" max="5" width="12.00390625" style="0" customWidth="1"/>
  </cols>
  <sheetData>
    <row r="1" spans="1:14" ht="13.5" thickBot="1">
      <c r="A1" s="517" t="s">
        <v>125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5" ht="13.5" thickBot="1">
      <c r="A2" s="706" t="s">
        <v>650</v>
      </c>
      <c r="B2" s="707"/>
      <c r="C2" s="707"/>
      <c r="D2" s="707"/>
      <c r="E2" s="708"/>
    </row>
    <row r="3" spans="1:5" ht="31.5">
      <c r="A3" s="487"/>
      <c r="B3" s="487" t="s">
        <v>795</v>
      </c>
      <c r="C3" s="487" t="s">
        <v>566</v>
      </c>
      <c r="D3" s="487" t="s">
        <v>940</v>
      </c>
      <c r="E3" s="487" t="s">
        <v>6</v>
      </c>
    </row>
    <row r="4" spans="1:5" ht="16.5" thickBot="1">
      <c r="A4" s="488"/>
      <c r="B4" s="488"/>
      <c r="C4" s="488"/>
      <c r="D4" s="488"/>
      <c r="E4" s="488"/>
    </row>
    <row r="5" spans="1:5" ht="12.75">
      <c r="A5" s="381" t="s">
        <v>272</v>
      </c>
      <c r="B5" s="379" t="s">
        <v>567</v>
      </c>
      <c r="C5" s="469">
        <v>441607</v>
      </c>
      <c r="D5" s="469">
        <v>445062</v>
      </c>
      <c r="E5" s="470">
        <v>437142</v>
      </c>
    </row>
    <row r="6" spans="1:5" ht="12.75">
      <c r="A6" s="383" t="s">
        <v>273</v>
      </c>
      <c r="B6" s="354" t="s">
        <v>568</v>
      </c>
      <c r="C6" s="355">
        <v>121869</v>
      </c>
      <c r="D6" s="355">
        <v>123289</v>
      </c>
      <c r="E6" s="384">
        <v>111828</v>
      </c>
    </row>
    <row r="7" spans="1:5" ht="12.75">
      <c r="A7" s="383" t="s">
        <v>274</v>
      </c>
      <c r="B7" s="354" t="s">
        <v>902</v>
      </c>
      <c r="C7" s="355">
        <v>493355</v>
      </c>
      <c r="D7" s="355">
        <v>519894</v>
      </c>
      <c r="E7" s="384">
        <v>488348</v>
      </c>
    </row>
    <row r="8" spans="1:5" ht="12.75">
      <c r="A8" s="383" t="s">
        <v>275</v>
      </c>
      <c r="B8" s="354" t="s">
        <v>569</v>
      </c>
      <c r="C8" s="355">
        <v>21250</v>
      </c>
      <c r="D8" s="355">
        <v>172389</v>
      </c>
      <c r="E8" s="384">
        <v>221955</v>
      </c>
    </row>
    <row r="9" spans="1:5" ht="12.75">
      <c r="A9" s="383" t="s">
        <v>276</v>
      </c>
      <c r="B9" s="354" t="s">
        <v>570</v>
      </c>
      <c r="C9" s="355">
        <v>93464</v>
      </c>
      <c r="D9" s="355">
        <v>9605</v>
      </c>
      <c r="E9" s="384">
        <v>9606</v>
      </c>
    </row>
    <row r="10" spans="1:5" ht="12.75">
      <c r="A10" s="383" t="s">
        <v>277</v>
      </c>
      <c r="B10" s="354" t="s">
        <v>18</v>
      </c>
      <c r="C10" s="355">
        <v>144625</v>
      </c>
      <c r="D10" s="355">
        <v>149246</v>
      </c>
      <c r="E10" s="384">
        <v>147133</v>
      </c>
    </row>
    <row r="11" spans="1:5" ht="12.75">
      <c r="A11" s="383" t="s">
        <v>278</v>
      </c>
      <c r="B11" s="354" t="s">
        <v>571</v>
      </c>
      <c r="C11" s="355">
        <v>1500</v>
      </c>
      <c r="D11" s="355">
        <v>15000</v>
      </c>
      <c r="E11" s="384">
        <v>0</v>
      </c>
    </row>
    <row r="12" spans="1:5" ht="12.75">
      <c r="A12" s="383" t="s">
        <v>280</v>
      </c>
      <c r="B12" s="354" t="s">
        <v>572</v>
      </c>
      <c r="C12" s="355">
        <v>54000</v>
      </c>
      <c r="D12" s="355">
        <v>61897</v>
      </c>
      <c r="E12" s="384">
        <v>20156</v>
      </c>
    </row>
    <row r="13" spans="1:5" ht="12.75">
      <c r="A13" s="383" t="s">
        <v>281</v>
      </c>
      <c r="B13" s="354" t="s">
        <v>573</v>
      </c>
      <c r="C13" s="355">
        <v>75078</v>
      </c>
      <c r="D13" s="355">
        <v>45986</v>
      </c>
      <c r="E13" s="384">
        <v>0</v>
      </c>
    </row>
    <row r="14" spans="1:5" ht="25.5">
      <c r="A14" s="383" t="s">
        <v>282</v>
      </c>
      <c r="B14" s="354" t="s">
        <v>574</v>
      </c>
      <c r="C14" s="355">
        <v>33813</v>
      </c>
      <c r="D14" s="355">
        <v>7866</v>
      </c>
      <c r="E14" s="384">
        <v>7566</v>
      </c>
    </row>
    <row r="15" spans="1:5" ht="12.75">
      <c r="A15" s="383" t="s">
        <v>283</v>
      </c>
      <c r="B15" s="354" t="s">
        <v>575</v>
      </c>
      <c r="C15" s="355">
        <v>0</v>
      </c>
      <c r="D15" s="355">
        <v>0</v>
      </c>
      <c r="E15" s="384">
        <v>0</v>
      </c>
    </row>
    <row r="16" spans="1:5" ht="13.5" thickBot="1">
      <c r="A16" s="471" t="s">
        <v>284</v>
      </c>
      <c r="B16" s="472" t="s">
        <v>576</v>
      </c>
      <c r="C16" s="473">
        <v>0</v>
      </c>
      <c r="D16" s="473">
        <v>170</v>
      </c>
      <c r="E16" s="474">
        <v>170</v>
      </c>
    </row>
    <row r="17" spans="1:5" ht="26.25" thickBot="1">
      <c r="A17" s="475" t="s">
        <v>285</v>
      </c>
      <c r="B17" s="476" t="s">
        <v>577</v>
      </c>
      <c r="C17" s="477">
        <v>1480561</v>
      </c>
      <c r="D17" s="477">
        <v>1550404</v>
      </c>
      <c r="E17" s="478">
        <v>1443904</v>
      </c>
    </row>
    <row r="18" spans="1:5" ht="12.75">
      <c r="A18" s="381" t="s">
        <v>286</v>
      </c>
      <c r="B18" s="379" t="s">
        <v>578</v>
      </c>
      <c r="C18" s="469">
        <v>23761</v>
      </c>
      <c r="D18" s="469">
        <v>40549</v>
      </c>
      <c r="E18" s="470">
        <v>39546</v>
      </c>
    </row>
    <row r="19" spans="1:5" ht="12.75">
      <c r="A19" s="383" t="s">
        <v>287</v>
      </c>
      <c r="B19" s="354" t="s">
        <v>579</v>
      </c>
      <c r="C19" s="355">
        <v>0</v>
      </c>
      <c r="D19" s="355">
        <v>110118</v>
      </c>
      <c r="E19" s="384">
        <v>110118</v>
      </c>
    </row>
    <row r="20" spans="1:5" ht="12.75">
      <c r="A20" s="383" t="s">
        <v>288</v>
      </c>
      <c r="B20" s="354" t="s">
        <v>580</v>
      </c>
      <c r="C20" s="355">
        <v>0</v>
      </c>
      <c r="D20" s="355">
        <v>0</v>
      </c>
      <c r="E20" s="384">
        <v>0</v>
      </c>
    </row>
    <row r="21" spans="1:5" ht="12.75">
      <c r="A21" s="383" t="s">
        <v>290</v>
      </c>
      <c r="B21" s="354" t="s">
        <v>581</v>
      </c>
      <c r="C21" s="355">
        <v>0</v>
      </c>
      <c r="D21" s="355">
        <v>0</v>
      </c>
      <c r="E21" s="384">
        <v>0</v>
      </c>
    </row>
    <row r="22" spans="1:5" ht="12.75">
      <c r="A22" s="383" t="s">
        <v>291</v>
      </c>
      <c r="B22" s="354" t="s">
        <v>582</v>
      </c>
      <c r="C22" s="355">
        <v>0</v>
      </c>
      <c r="D22" s="355">
        <v>0</v>
      </c>
      <c r="E22" s="384">
        <v>0</v>
      </c>
    </row>
    <row r="23" spans="1:5" ht="13.5" thickBot="1">
      <c r="A23" s="471" t="s">
        <v>292</v>
      </c>
      <c r="B23" s="472" t="s">
        <v>583</v>
      </c>
      <c r="C23" s="473">
        <v>0</v>
      </c>
      <c r="D23" s="473">
        <v>0</v>
      </c>
      <c r="E23" s="474">
        <v>0</v>
      </c>
    </row>
    <row r="24" spans="1:5" ht="26.25" thickBot="1">
      <c r="A24" s="475" t="s">
        <v>293</v>
      </c>
      <c r="B24" s="476" t="s">
        <v>584</v>
      </c>
      <c r="C24" s="477">
        <v>23761</v>
      </c>
      <c r="D24" s="477">
        <v>150667</v>
      </c>
      <c r="E24" s="478">
        <v>149664</v>
      </c>
    </row>
    <row r="25" spans="1:5" ht="13.5" thickBot="1">
      <c r="A25" s="483" t="s">
        <v>295</v>
      </c>
      <c r="B25" s="484" t="s">
        <v>585</v>
      </c>
      <c r="C25" s="485">
        <v>1504322</v>
      </c>
      <c r="D25" s="485">
        <v>1701071</v>
      </c>
      <c r="E25" s="486">
        <v>1593568</v>
      </c>
    </row>
    <row r="26" spans="1:5" ht="12.75">
      <c r="A26" s="381" t="s">
        <v>296</v>
      </c>
      <c r="B26" s="379" t="s">
        <v>586</v>
      </c>
      <c r="C26" s="469">
        <v>0</v>
      </c>
      <c r="D26" s="469">
        <v>0</v>
      </c>
      <c r="E26" s="470">
        <v>0</v>
      </c>
    </row>
    <row r="27" spans="1:5" ht="13.5" thickBot="1">
      <c r="A27" s="471" t="s">
        <v>297</v>
      </c>
      <c r="B27" s="472" t="s">
        <v>587</v>
      </c>
      <c r="C27" s="473">
        <v>0</v>
      </c>
      <c r="D27" s="473">
        <v>0</v>
      </c>
      <c r="E27" s="474">
        <v>35493</v>
      </c>
    </row>
    <row r="28" spans="1:5" ht="13.5" thickBot="1">
      <c r="A28" s="475" t="s">
        <v>298</v>
      </c>
      <c r="B28" s="476" t="s">
        <v>588</v>
      </c>
      <c r="C28" s="477">
        <v>1504322</v>
      </c>
      <c r="D28" s="477">
        <v>1701071</v>
      </c>
      <c r="E28" s="478">
        <v>1629061</v>
      </c>
    </row>
    <row r="29" spans="1:5" ht="12.75">
      <c r="A29" s="381" t="s">
        <v>299</v>
      </c>
      <c r="B29" s="379" t="s">
        <v>589</v>
      </c>
      <c r="C29" s="469">
        <v>173996</v>
      </c>
      <c r="D29" s="469">
        <v>202963</v>
      </c>
      <c r="E29" s="470">
        <v>194486</v>
      </c>
    </row>
    <row r="30" spans="1:5" ht="12.75">
      <c r="A30" s="383" t="s">
        <v>300</v>
      </c>
      <c r="B30" s="354" t="s">
        <v>590</v>
      </c>
      <c r="C30" s="355">
        <v>53244</v>
      </c>
      <c r="D30" s="355">
        <v>59613</v>
      </c>
      <c r="E30" s="384">
        <v>109941</v>
      </c>
    </row>
    <row r="31" spans="1:5" ht="12.75">
      <c r="A31" s="383" t="s">
        <v>301</v>
      </c>
      <c r="B31" s="354" t="s">
        <v>591</v>
      </c>
      <c r="C31" s="355">
        <v>0</v>
      </c>
      <c r="D31" s="355">
        <v>0</v>
      </c>
      <c r="E31" s="384">
        <v>0</v>
      </c>
    </row>
    <row r="32" spans="1:5" ht="12.75">
      <c r="A32" s="383" t="s">
        <v>302</v>
      </c>
      <c r="B32" s="354" t="s">
        <v>592</v>
      </c>
      <c r="C32" s="355">
        <v>506465</v>
      </c>
      <c r="D32" s="355">
        <v>467737</v>
      </c>
      <c r="E32" s="384">
        <v>443811</v>
      </c>
    </row>
    <row r="33" spans="1:5" ht="12.75">
      <c r="A33" s="383" t="s">
        <v>303</v>
      </c>
      <c r="B33" s="354" t="s">
        <v>593</v>
      </c>
      <c r="C33" s="355">
        <v>356210</v>
      </c>
      <c r="D33" s="355">
        <v>402584</v>
      </c>
      <c r="E33" s="384">
        <v>390203</v>
      </c>
    </row>
    <row r="34" spans="1:5" ht="25.5">
      <c r="A34" s="383" t="s">
        <v>305</v>
      </c>
      <c r="B34" s="354" t="s">
        <v>594</v>
      </c>
      <c r="C34" s="355">
        <v>40000</v>
      </c>
      <c r="D34" s="355">
        <v>40000</v>
      </c>
      <c r="E34" s="384">
        <v>14403</v>
      </c>
    </row>
    <row r="35" spans="1:5" ht="12.75">
      <c r="A35" s="383" t="s">
        <v>306</v>
      </c>
      <c r="B35" s="354" t="s">
        <v>595</v>
      </c>
      <c r="C35" s="355">
        <v>8550</v>
      </c>
      <c r="D35" s="355">
        <v>5943</v>
      </c>
      <c r="E35" s="384">
        <v>5871</v>
      </c>
    </row>
    <row r="36" spans="1:5" ht="12.75">
      <c r="A36" s="383" t="s">
        <v>307</v>
      </c>
      <c r="B36" s="354" t="s">
        <v>596</v>
      </c>
      <c r="C36" s="355">
        <v>757408</v>
      </c>
      <c r="D36" s="355">
        <v>824250</v>
      </c>
      <c r="E36" s="384">
        <v>903824</v>
      </c>
    </row>
    <row r="37" spans="1:5" ht="12.75">
      <c r="A37" s="383" t="s">
        <v>309</v>
      </c>
      <c r="B37" s="354" t="s">
        <v>598</v>
      </c>
      <c r="C37" s="355">
        <v>757408</v>
      </c>
      <c r="D37" s="355">
        <v>824250</v>
      </c>
      <c r="E37" s="384">
        <v>824250</v>
      </c>
    </row>
    <row r="38" spans="1:5" ht="12.75">
      <c r="A38" s="383" t="s">
        <v>310</v>
      </c>
      <c r="B38" s="354" t="s">
        <v>599</v>
      </c>
      <c r="C38" s="355">
        <v>0</v>
      </c>
      <c r="D38" s="355">
        <v>0</v>
      </c>
      <c r="E38" s="384">
        <v>0</v>
      </c>
    </row>
    <row r="39" spans="1:5" ht="13.5" thickBot="1">
      <c r="A39" s="471" t="s">
        <v>311</v>
      </c>
      <c r="B39" s="472" t="s">
        <v>600</v>
      </c>
      <c r="C39" s="473">
        <v>0</v>
      </c>
      <c r="D39" s="473">
        <v>289</v>
      </c>
      <c r="E39" s="474">
        <v>289</v>
      </c>
    </row>
    <row r="40" spans="1:5" ht="26.25" thickBot="1">
      <c r="A40" s="475" t="s">
        <v>312</v>
      </c>
      <c r="B40" s="476" t="s">
        <v>601</v>
      </c>
      <c r="C40" s="477">
        <v>1539663</v>
      </c>
      <c r="D40" s="477">
        <v>1600795</v>
      </c>
      <c r="E40" s="478">
        <v>1672625</v>
      </c>
    </row>
    <row r="41" spans="1:5" ht="12.75">
      <c r="A41" s="381" t="s">
        <v>313</v>
      </c>
      <c r="B41" s="379" t="s">
        <v>602</v>
      </c>
      <c r="C41" s="469">
        <v>0</v>
      </c>
      <c r="D41" s="469">
        <v>0</v>
      </c>
      <c r="E41" s="470">
        <v>0</v>
      </c>
    </row>
    <row r="42" spans="1:5" ht="12.75">
      <c r="A42" s="383" t="s">
        <v>314</v>
      </c>
      <c r="B42" s="354" t="s">
        <v>603</v>
      </c>
      <c r="C42" s="355">
        <v>0</v>
      </c>
      <c r="D42" s="355">
        <v>0</v>
      </c>
      <c r="E42" s="384">
        <v>0</v>
      </c>
    </row>
    <row r="43" spans="1:5" ht="12.75">
      <c r="A43" s="383" t="s">
        <v>315</v>
      </c>
      <c r="B43" s="354" t="s">
        <v>604</v>
      </c>
      <c r="C43" s="355">
        <v>0</v>
      </c>
      <c r="D43" s="355">
        <v>0</v>
      </c>
      <c r="E43" s="384">
        <v>0</v>
      </c>
    </row>
    <row r="44" spans="1:5" ht="12.75">
      <c r="A44" s="383" t="s">
        <v>317</v>
      </c>
      <c r="B44" s="354" t="s">
        <v>605</v>
      </c>
      <c r="C44" s="355">
        <v>0</v>
      </c>
      <c r="D44" s="355">
        <v>0</v>
      </c>
      <c r="E44" s="384">
        <v>0</v>
      </c>
    </row>
    <row r="45" spans="1:5" ht="13.5" thickBot="1">
      <c r="A45" s="471" t="s">
        <v>318</v>
      </c>
      <c r="B45" s="472" t="s">
        <v>606</v>
      </c>
      <c r="C45" s="473">
        <v>0</v>
      </c>
      <c r="D45" s="473">
        <v>0</v>
      </c>
      <c r="E45" s="474">
        <v>0</v>
      </c>
    </row>
    <row r="46" spans="1:5" ht="13.5" thickBot="1">
      <c r="A46" s="475" t="s">
        <v>319</v>
      </c>
      <c r="B46" s="476" t="s">
        <v>607</v>
      </c>
      <c r="C46" s="477">
        <v>0</v>
      </c>
      <c r="D46" s="477">
        <v>0</v>
      </c>
      <c r="E46" s="478">
        <v>0</v>
      </c>
    </row>
    <row r="47" spans="1:5" ht="13.5" thickBot="1">
      <c r="A47" s="483" t="s">
        <v>320</v>
      </c>
      <c r="B47" s="484" t="s">
        <v>608</v>
      </c>
      <c r="C47" s="485">
        <v>1539663</v>
      </c>
      <c r="D47" s="485">
        <v>1600795</v>
      </c>
      <c r="E47" s="486">
        <v>1672625</v>
      </c>
    </row>
    <row r="48" spans="1:5" ht="12.75">
      <c r="A48" s="381" t="s">
        <v>322</v>
      </c>
      <c r="B48" s="379" t="s">
        <v>609</v>
      </c>
      <c r="C48" s="469">
        <v>8600</v>
      </c>
      <c r="D48" s="469">
        <v>100276</v>
      </c>
      <c r="E48" s="470">
        <v>141832</v>
      </c>
    </row>
    <row r="49" spans="1:5" ht="13.5" thickBot="1">
      <c r="A49" s="471" t="s">
        <v>324</v>
      </c>
      <c r="B49" s="472" t="s">
        <v>610</v>
      </c>
      <c r="C49" s="473">
        <v>0</v>
      </c>
      <c r="D49" s="473">
        <v>0</v>
      </c>
      <c r="E49" s="474">
        <v>8247</v>
      </c>
    </row>
    <row r="50" spans="1:5" ht="13.5" thickBot="1">
      <c r="A50" s="475" t="s">
        <v>326</v>
      </c>
      <c r="B50" s="476" t="s">
        <v>611</v>
      </c>
      <c r="C50" s="477">
        <v>1548263</v>
      </c>
      <c r="D50" s="477">
        <v>1701071</v>
      </c>
      <c r="E50" s="478">
        <v>1822704</v>
      </c>
    </row>
    <row r="51" spans="1:5" ht="39" thickBot="1">
      <c r="A51" s="483" t="s">
        <v>327</v>
      </c>
      <c r="B51" s="484" t="s">
        <v>628</v>
      </c>
      <c r="C51" s="485">
        <v>59102</v>
      </c>
      <c r="D51" s="485">
        <v>50391</v>
      </c>
      <c r="E51" s="486">
        <v>228721</v>
      </c>
    </row>
    <row r="52" spans="1:5" ht="51.75" thickBot="1">
      <c r="A52" s="483" t="s">
        <v>329</v>
      </c>
      <c r="B52" s="484" t="s">
        <v>629</v>
      </c>
      <c r="C52" s="485">
        <v>67702</v>
      </c>
      <c r="D52" s="485">
        <v>150667</v>
      </c>
      <c r="E52" s="486">
        <v>370553</v>
      </c>
    </row>
    <row r="53" spans="1:5" ht="13.5" thickBot="1">
      <c r="A53" s="483" t="s">
        <v>330</v>
      </c>
      <c r="B53" s="484" t="s">
        <v>630</v>
      </c>
      <c r="C53" s="485">
        <v>-23761</v>
      </c>
      <c r="D53" s="485">
        <v>-150667</v>
      </c>
      <c r="E53" s="486">
        <v>-149664</v>
      </c>
    </row>
    <row r="54" spans="1:5" ht="26.25" thickBot="1">
      <c r="A54" s="483" t="s">
        <v>331</v>
      </c>
      <c r="B54" s="484" t="s">
        <v>631</v>
      </c>
      <c r="C54" s="485">
        <v>0</v>
      </c>
      <c r="D54" s="485">
        <v>0</v>
      </c>
      <c r="E54" s="486">
        <v>-27246</v>
      </c>
    </row>
  </sheetData>
  <sheetProtection/>
  <mergeCells count="1"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J2"/>
    </sheetView>
  </sheetViews>
  <sheetFormatPr defaultColWidth="9.140625" defaultRowHeight="12.75"/>
  <cols>
    <col min="1" max="1" width="31.57421875" style="72" bestFit="1" customWidth="1"/>
    <col min="2" max="2" width="12.7109375" style="72" bestFit="1" customWidth="1"/>
    <col min="3" max="3" width="15.28125" style="72" bestFit="1" customWidth="1"/>
    <col min="4" max="4" width="18.140625" style="72" bestFit="1" customWidth="1"/>
    <col min="5" max="5" width="17.7109375" style="72" bestFit="1" customWidth="1"/>
    <col min="6" max="7" width="14.28125" style="72" bestFit="1" customWidth="1"/>
    <col min="8" max="8" width="21.28125" style="72" bestFit="1" customWidth="1"/>
    <col min="9" max="9" width="14.28125" style="72" bestFit="1" customWidth="1"/>
    <col min="10" max="10" width="19.8515625" style="72" bestFit="1" customWidth="1"/>
    <col min="11" max="12" width="6.8515625" style="72" customWidth="1"/>
    <col min="13" max="16384" width="9.140625" style="72" customWidth="1"/>
  </cols>
  <sheetData>
    <row r="1" spans="1:10" ht="12.75">
      <c r="A1" s="636" t="s">
        <v>108</v>
      </c>
      <c r="B1" s="636"/>
      <c r="C1" s="636"/>
      <c r="D1" s="636"/>
      <c r="E1" s="636"/>
      <c r="F1" s="641"/>
      <c r="G1" s="641"/>
      <c r="H1" s="641"/>
      <c r="I1" s="641"/>
      <c r="J1" s="641"/>
    </row>
    <row r="2" spans="1:10" ht="11.25">
      <c r="A2" s="645" t="s">
        <v>926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0" ht="11.25">
      <c r="A3" s="645" t="s">
        <v>229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0" ht="12" thickBot="1">
      <c r="A4" s="73"/>
      <c r="B4" s="73"/>
      <c r="C4" s="73"/>
      <c r="D4" s="73"/>
      <c r="E4" s="73"/>
      <c r="F4" s="73"/>
      <c r="G4" s="73"/>
      <c r="H4" s="73"/>
      <c r="I4" s="74"/>
      <c r="J4" s="75" t="s">
        <v>8</v>
      </c>
    </row>
    <row r="5" spans="1:12" s="77" customFormat="1" ht="24" customHeight="1" thickBot="1">
      <c r="A5" s="649" t="s">
        <v>795</v>
      </c>
      <c r="B5" s="650"/>
      <c r="C5" s="141" t="s">
        <v>9</v>
      </c>
      <c r="D5" s="141" t="s">
        <v>906</v>
      </c>
      <c r="E5" s="142" t="s">
        <v>10</v>
      </c>
      <c r="F5" s="141" t="s">
        <v>11</v>
      </c>
      <c r="G5" s="141" t="s">
        <v>815</v>
      </c>
      <c r="H5" s="141" t="s">
        <v>12</v>
      </c>
      <c r="I5" s="141" t="s">
        <v>13</v>
      </c>
      <c r="J5" s="142" t="s">
        <v>14</v>
      </c>
      <c r="K5" s="76"/>
      <c r="L5" s="76"/>
    </row>
    <row r="6" spans="1:10" ht="11.25">
      <c r="A6" s="651" t="s">
        <v>15</v>
      </c>
      <c r="B6" s="139" t="s">
        <v>16</v>
      </c>
      <c r="C6" s="140">
        <v>224</v>
      </c>
      <c r="D6" s="140">
        <v>100264</v>
      </c>
      <c r="E6" s="140">
        <v>36391</v>
      </c>
      <c r="F6" s="196">
        <v>196031</v>
      </c>
      <c r="G6" s="196">
        <v>123291</v>
      </c>
      <c r="H6" s="196">
        <v>21797</v>
      </c>
      <c r="I6" s="140">
        <f>F6+G6+H6</f>
        <v>341119</v>
      </c>
      <c r="J6" s="140">
        <f>C6+D6+E6+I6</f>
        <v>477998</v>
      </c>
    </row>
    <row r="7" spans="1:10" ht="11.25">
      <c r="A7" s="639"/>
      <c r="B7" s="205" t="s">
        <v>17</v>
      </c>
      <c r="C7" s="191">
        <v>10495</v>
      </c>
      <c r="D7" s="191">
        <v>90707</v>
      </c>
      <c r="E7" s="191"/>
      <c r="F7" s="206">
        <v>184500</v>
      </c>
      <c r="G7" s="206">
        <v>136275</v>
      </c>
      <c r="H7" s="206">
        <v>23085</v>
      </c>
      <c r="I7" s="191">
        <f>F7+G7+H7</f>
        <v>343860</v>
      </c>
      <c r="J7" s="191">
        <f>C7+D7+E7+I7</f>
        <v>445062</v>
      </c>
    </row>
    <row r="8" spans="1:10" ht="12" thickBot="1">
      <c r="A8" s="652"/>
      <c r="B8" s="205" t="s">
        <v>230</v>
      </c>
      <c r="C8" s="191">
        <v>10495</v>
      </c>
      <c r="D8" s="191">
        <v>88444</v>
      </c>
      <c r="E8" s="191"/>
      <c r="F8" s="206">
        <v>178879</v>
      </c>
      <c r="G8" s="206">
        <v>136275</v>
      </c>
      <c r="H8" s="206">
        <v>23049</v>
      </c>
      <c r="I8" s="191">
        <f aca="true" t="shared" si="0" ref="I8:I47">F8+G8+H8</f>
        <v>338203</v>
      </c>
      <c r="J8" s="191">
        <f>C8+D8+E8+I8</f>
        <v>437142</v>
      </c>
    </row>
    <row r="9" spans="1:10" ht="11.25">
      <c r="A9" s="651" t="s">
        <v>901</v>
      </c>
      <c r="B9" s="137" t="s">
        <v>16</v>
      </c>
      <c r="C9" s="203">
        <v>61</v>
      </c>
      <c r="D9" s="203">
        <v>25896</v>
      </c>
      <c r="E9" s="203">
        <v>8053</v>
      </c>
      <c r="F9" s="204">
        <v>55715</v>
      </c>
      <c r="G9" s="204">
        <v>34025</v>
      </c>
      <c r="H9" s="204">
        <v>6172</v>
      </c>
      <c r="I9" s="203">
        <f t="shared" si="0"/>
        <v>95912</v>
      </c>
      <c r="J9" s="203">
        <f aca="true" t="shared" si="1" ref="J9:J47">C9+D9+E9+I9</f>
        <v>129922</v>
      </c>
    </row>
    <row r="10" spans="1:10" ht="11.25">
      <c r="A10" s="639"/>
      <c r="B10" s="498" t="s">
        <v>17</v>
      </c>
      <c r="C10" s="499">
        <v>2835</v>
      </c>
      <c r="D10" s="499">
        <v>24493</v>
      </c>
      <c r="E10" s="499"/>
      <c r="F10" s="500">
        <v>52770</v>
      </c>
      <c r="G10" s="500">
        <v>37019</v>
      </c>
      <c r="H10" s="500">
        <v>6172</v>
      </c>
      <c r="I10" s="499">
        <f>F10+G10+H10</f>
        <v>95961</v>
      </c>
      <c r="J10" s="499">
        <f>C10+D10+E10+I10</f>
        <v>123289</v>
      </c>
    </row>
    <row r="11" spans="1:10" ht="12" thickBot="1">
      <c r="A11" s="640"/>
      <c r="B11" s="495" t="s">
        <v>230</v>
      </c>
      <c r="C11" s="496">
        <v>2835</v>
      </c>
      <c r="D11" s="496">
        <v>24133</v>
      </c>
      <c r="E11" s="496"/>
      <c r="F11" s="497">
        <v>43674</v>
      </c>
      <c r="G11" s="497">
        <v>35568</v>
      </c>
      <c r="H11" s="497">
        <v>5618</v>
      </c>
      <c r="I11" s="496">
        <f t="shared" si="0"/>
        <v>84860</v>
      </c>
      <c r="J11" s="496">
        <f t="shared" si="1"/>
        <v>111828</v>
      </c>
    </row>
    <row r="12" spans="1:10" ht="11.25">
      <c r="A12" s="651" t="s">
        <v>18</v>
      </c>
      <c r="B12" s="137" t="s">
        <v>16</v>
      </c>
      <c r="C12" s="203">
        <v>144625</v>
      </c>
      <c r="D12" s="203"/>
      <c r="E12" s="203"/>
      <c r="F12" s="204"/>
      <c r="G12" s="204"/>
      <c r="H12" s="204"/>
      <c r="I12" s="203">
        <f t="shared" si="0"/>
        <v>0</v>
      </c>
      <c r="J12" s="203">
        <f t="shared" si="1"/>
        <v>144625</v>
      </c>
    </row>
    <row r="13" spans="1:10" ht="11.25">
      <c r="A13" s="639"/>
      <c r="B13" s="498" t="s">
        <v>17</v>
      </c>
      <c r="C13" s="499">
        <v>149246</v>
      </c>
      <c r="D13" s="499"/>
      <c r="E13" s="499"/>
      <c r="F13" s="500"/>
      <c r="G13" s="500"/>
      <c r="H13" s="500"/>
      <c r="I13" s="499">
        <f>F13+G13+H13</f>
        <v>0</v>
      </c>
      <c r="J13" s="499">
        <f>C13+D13+E13+I13</f>
        <v>149246</v>
      </c>
    </row>
    <row r="14" spans="1:10" ht="12" thickBot="1">
      <c r="A14" s="640"/>
      <c r="B14" s="495" t="s">
        <v>230</v>
      </c>
      <c r="C14" s="496">
        <v>147133</v>
      </c>
      <c r="D14" s="496"/>
      <c r="E14" s="496"/>
      <c r="F14" s="497"/>
      <c r="G14" s="497"/>
      <c r="H14" s="497"/>
      <c r="I14" s="496">
        <f t="shared" si="0"/>
        <v>0</v>
      </c>
      <c r="J14" s="496">
        <f t="shared" si="1"/>
        <v>147133</v>
      </c>
    </row>
    <row r="15" spans="1:10" ht="11.25">
      <c r="A15" s="638" t="s">
        <v>178</v>
      </c>
      <c r="B15" s="139" t="s">
        <v>16</v>
      </c>
      <c r="C15" s="140">
        <v>29150</v>
      </c>
      <c r="D15" s="140">
        <v>0</v>
      </c>
      <c r="E15" s="140"/>
      <c r="F15" s="196"/>
      <c r="G15" s="196"/>
      <c r="H15" s="196"/>
      <c r="I15" s="140">
        <f t="shared" si="0"/>
        <v>0</v>
      </c>
      <c r="J15" s="140">
        <f t="shared" si="1"/>
        <v>29150</v>
      </c>
    </row>
    <row r="16" spans="1:10" ht="11.25">
      <c r="A16" s="639"/>
      <c r="B16" s="498" t="s">
        <v>17</v>
      </c>
      <c r="C16" s="499">
        <v>172396</v>
      </c>
      <c r="D16" s="499">
        <v>8633</v>
      </c>
      <c r="E16" s="499"/>
      <c r="F16" s="500"/>
      <c r="G16" s="500"/>
      <c r="H16" s="500">
        <v>965</v>
      </c>
      <c r="I16" s="499">
        <f>F16+G16+H16</f>
        <v>965</v>
      </c>
      <c r="J16" s="499">
        <f>C16+D16+E16+I16</f>
        <v>181994</v>
      </c>
    </row>
    <row r="17" spans="1:10" ht="12" thickBot="1">
      <c r="A17" s="640"/>
      <c r="B17" s="495" t="s">
        <v>230</v>
      </c>
      <c r="C17" s="496">
        <v>172397</v>
      </c>
      <c r="D17" s="496">
        <v>8633</v>
      </c>
      <c r="E17" s="496"/>
      <c r="F17" s="497">
        <v>47851</v>
      </c>
      <c r="G17" s="497">
        <v>1715</v>
      </c>
      <c r="H17" s="497">
        <v>965</v>
      </c>
      <c r="I17" s="496">
        <f t="shared" si="0"/>
        <v>50531</v>
      </c>
      <c r="J17" s="496">
        <f t="shared" si="1"/>
        <v>231561</v>
      </c>
    </row>
    <row r="18" spans="1:10" ht="11.25">
      <c r="A18" s="638" t="s">
        <v>19</v>
      </c>
      <c r="B18" s="139" t="s">
        <v>16</v>
      </c>
      <c r="C18" s="140">
        <v>4807</v>
      </c>
      <c r="D18" s="140"/>
      <c r="E18" s="140"/>
      <c r="F18" s="196"/>
      <c r="G18" s="196"/>
      <c r="H18" s="196"/>
      <c r="I18" s="140">
        <f t="shared" si="0"/>
        <v>0</v>
      </c>
      <c r="J18" s="140">
        <f t="shared" si="1"/>
        <v>4807</v>
      </c>
    </row>
    <row r="19" spans="1:10" ht="11.25">
      <c r="A19" s="639"/>
      <c r="B19" s="498" t="s">
        <v>17</v>
      </c>
      <c r="C19" s="499">
        <v>7866</v>
      </c>
      <c r="D19" s="499"/>
      <c r="E19" s="499"/>
      <c r="F19" s="500"/>
      <c r="G19" s="500"/>
      <c r="H19" s="500"/>
      <c r="I19" s="499">
        <f>F19+G19+H19</f>
        <v>0</v>
      </c>
      <c r="J19" s="499">
        <f>C19+D19+E19+I19</f>
        <v>7866</v>
      </c>
    </row>
    <row r="20" spans="1:10" ht="12" thickBot="1">
      <c r="A20" s="640"/>
      <c r="B20" s="495" t="s">
        <v>230</v>
      </c>
      <c r="C20" s="496">
        <v>7566</v>
      </c>
      <c r="D20" s="496"/>
      <c r="E20" s="496"/>
      <c r="F20" s="497"/>
      <c r="G20" s="497"/>
      <c r="H20" s="497"/>
      <c r="I20" s="496">
        <f t="shared" si="0"/>
        <v>0</v>
      </c>
      <c r="J20" s="496">
        <f t="shared" si="1"/>
        <v>7566</v>
      </c>
    </row>
    <row r="21" spans="1:10" ht="11.25">
      <c r="A21" s="638" t="s">
        <v>20</v>
      </c>
      <c r="B21" s="139" t="s">
        <v>16</v>
      </c>
      <c r="C21" s="140">
        <v>85564</v>
      </c>
      <c r="D21" s="140"/>
      <c r="E21" s="140"/>
      <c r="F21" s="196"/>
      <c r="G21" s="196"/>
      <c r="H21" s="196"/>
      <c r="I21" s="140">
        <f t="shared" si="0"/>
        <v>0</v>
      </c>
      <c r="J21" s="140">
        <f t="shared" si="1"/>
        <v>85564</v>
      </c>
    </row>
    <row r="22" spans="1:10" ht="11.25">
      <c r="A22" s="639"/>
      <c r="B22" s="498" t="s">
        <v>17</v>
      </c>
      <c r="C22" s="499">
        <v>0</v>
      </c>
      <c r="D22" s="499"/>
      <c r="E22" s="499"/>
      <c r="F22" s="500"/>
      <c r="G22" s="500"/>
      <c r="H22" s="500"/>
      <c r="I22" s="499">
        <f>F22+G22+H22</f>
        <v>0</v>
      </c>
      <c r="J22" s="499">
        <f>C22+D22+E22+I22</f>
        <v>0</v>
      </c>
    </row>
    <row r="23" spans="1:10" ht="12" thickBot="1">
      <c r="A23" s="640"/>
      <c r="B23" s="495" t="s">
        <v>230</v>
      </c>
      <c r="C23" s="496">
        <v>0</v>
      </c>
      <c r="D23" s="496"/>
      <c r="E23" s="496"/>
      <c r="F23" s="497"/>
      <c r="G23" s="497"/>
      <c r="H23" s="497"/>
      <c r="I23" s="496">
        <f t="shared" si="0"/>
        <v>0</v>
      </c>
      <c r="J23" s="496">
        <f t="shared" si="1"/>
        <v>0</v>
      </c>
    </row>
    <row r="24" spans="1:10" ht="11.25">
      <c r="A24" s="638" t="s">
        <v>820</v>
      </c>
      <c r="B24" s="139" t="s">
        <v>16</v>
      </c>
      <c r="C24" s="140">
        <v>75078</v>
      </c>
      <c r="D24" s="140"/>
      <c r="E24" s="140"/>
      <c r="F24" s="196"/>
      <c r="G24" s="196"/>
      <c r="H24" s="196"/>
      <c r="I24" s="140">
        <f t="shared" si="0"/>
        <v>0</v>
      </c>
      <c r="J24" s="140">
        <f t="shared" si="1"/>
        <v>75078</v>
      </c>
    </row>
    <row r="25" spans="1:10" ht="11.25">
      <c r="A25" s="639"/>
      <c r="B25" s="498" t="s">
        <v>17</v>
      </c>
      <c r="C25" s="499">
        <v>45986</v>
      </c>
      <c r="D25" s="499"/>
      <c r="E25" s="499"/>
      <c r="F25" s="500"/>
      <c r="G25" s="500"/>
      <c r="H25" s="500"/>
      <c r="I25" s="499">
        <f>F25+G25+H25</f>
        <v>0</v>
      </c>
      <c r="J25" s="499">
        <f>C25+D25+E25+I25</f>
        <v>45986</v>
      </c>
    </row>
    <row r="26" spans="1:10" ht="12" thickBot="1">
      <c r="A26" s="640"/>
      <c r="B26" s="495" t="s">
        <v>230</v>
      </c>
      <c r="C26" s="496">
        <v>0</v>
      </c>
      <c r="D26" s="496"/>
      <c r="E26" s="496"/>
      <c r="F26" s="497"/>
      <c r="G26" s="497"/>
      <c r="H26" s="497"/>
      <c r="I26" s="496">
        <f t="shared" si="0"/>
        <v>0</v>
      </c>
      <c r="J26" s="496">
        <f t="shared" si="1"/>
        <v>0</v>
      </c>
    </row>
    <row r="27" spans="1:10" ht="11.25">
      <c r="A27" s="638" t="s">
        <v>43</v>
      </c>
      <c r="B27" s="139" t="s">
        <v>16</v>
      </c>
      <c r="C27" s="140">
        <v>0</v>
      </c>
      <c r="D27" s="140"/>
      <c r="E27" s="140"/>
      <c r="F27" s="196"/>
      <c r="G27" s="196"/>
      <c r="H27" s="196"/>
      <c r="I27" s="140">
        <f t="shared" si="0"/>
        <v>0</v>
      </c>
      <c r="J27" s="140">
        <f t="shared" si="1"/>
        <v>0</v>
      </c>
    </row>
    <row r="28" spans="1:10" ht="11.25">
      <c r="A28" s="639"/>
      <c r="B28" s="498" t="s">
        <v>17</v>
      </c>
      <c r="C28" s="499">
        <v>110118</v>
      </c>
      <c r="D28" s="499"/>
      <c r="E28" s="499"/>
      <c r="F28" s="500"/>
      <c r="G28" s="500"/>
      <c r="H28" s="500"/>
      <c r="I28" s="499">
        <f>F28+G28+H28</f>
        <v>0</v>
      </c>
      <c r="J28" s="499">
        <f>C28+D28+E28+I28</f>
        <v>110118</v>
      </c>
    </row>
    <row r="29" spans="1:10" ht="12" thickBot="1">
      <c r="A29" s="640"/>
      <c r="B29" s="495" t="s">
        <v>230</v>
      </c>
      <c r="C29" s="496">
        <v>110118</v>
      </c>
      <c r="D29" s="496"/>
      <c r="E29" s="496"/>
      <c r="F29" s="497"/>
      <c r="G29" s="497"/>
      <c r="H29" s="497"/>
      <c r="I29" s="496">
        <f t="shared" si="0"/>
        <v>0</v>
      </c>
      <c r="J29" s="496">
        <f t="shared" si="1"/>
        <v>110118</v>
      </c>
    </row>
    <row r="30" spans="1:10" ht="11.25">
      <c r="A30" s="638" t="s">
        <v>21</v>
      </c>
      <c r="B30" s="139" t="s">
        <v>16</v>
      </c>
      <c r="C30" s="140">
        <v>35521</v>
      </c>
      <c r="D30" s="140"/>
      <c r="E30" s="140"/>
      <c r="F30" s="196"/>
      <c r="G30" s="196"/>
      <c r="H30" s="196"/>
      <c r="I30" s="140">
        <f t="shared" si="0"/>
        <v>0</v>
      </c>
      <c r="J30" s="140">
        <f t="shared" si="1"/>
        <v>35521</v>
      </c>
    </row>
    <row r="31" spans="1:10" ht="11.25">
      <c r="A31" s="639"/>
      <c r="B31" s="498" t="s">
        <v>17</v>
      </c>
      <c r="C31" s="499">
        <v>40549</v>
      </c>
      <c r="D31" s="499"/>
      <c r="E31" s="499"/>
      <c r="F31" s="500"/>
      <c r="G31" s="500"/>
      <c r="H31" s="500"/>
      <c r="I31" s="499">
        <f>F31+G31+H31</f>
        <v>0</v>
      </c>
      <c r="J31" s="499">
        <f>C31+D31+E31+I31</f>
        <v>40549</v>
      </c>
    </row>
    <row r="32" spans="1:10" ht="12" thickBot="1">
      <c r="A32" s="640"/>
      <c r="B32" s="495" t="s">
        <v>230</v>
      </c>
      <c r="C32" s="496">
        <v>39546</v>
      </c>
      <c r="D32" s="496"/>
      <c r="E32" s="496"/>
      <c r="F32" s="497"/>
      <c r="G32" s="497"/>
      <c r="H32" s="497"/>
      <c r="I32" s="496">
        <f t="shared" si="0"/>
        <v>0</v>
      </c>
      <c r="J32" s="496">
        <f t="shared" si="1"/>
        <v>39546</v>
      </c>
    </row>
    <row r="33" spans="1:10" ht="11.25">
      <c r="A33" s="638" t="s">
        <v>22</v>
      </c>
      <c r="B33" s="139" t="s">
        <v>16</v>
      </c>
      <c r="C33" s="140">
        <v>32899</v>
      </c>
      <c r="D33" s="140"/>
      <c r="E33" s="140"/>
      <c r="F33" s="196"/>
      <c r="G33" s="196"/>
      <c r="H33" s="196"/>
      <c r="I33" s="140">
        <f t="shared" si="0"/>
        <v>0</v>
      </c>
      <c r="J33" s="140">
        <f t="shared" si="1"/>
        <v>32899</v>
      </c>
    </row>
    <row r="34" spans="1:10" ht="11.25">
      <c r="A34" s="639"/>
      <c r="B34" s="498" t="s">
        <v>17</v>
      </c>
      <c r="C34" s="499">
        <v>9173</v>
      </c>
      <c r="D34" s="499"/>
      <c r="E34" s="499"/>
      <c r="F34" s="500"/>
      <c r="G34" s="500"/>
      <c r="H34" s="500"/>
      <c r="I34" s="499">
        <f>F34+G34+H34</f>
        <v>0</v>
      </c>
      <c r="J34" s="499">
        <f>C34+D34+E34+I34</f>
        <v>9173</v>
      </c>
    </row>
    <row r="35" spans="1:10" ht="12" thickBot="1">
      <c r="A35" s="640"/>
      <c r="B35" s="495" t="s">
        <v>230</v>
      </c>
      <c r="C35" s="496">
        <v>5288</v>
      </c>
      <c r="D35" s="496"/>
      <c r="E35" s="496"/>
      <c r="F35" s="497"/>
      <c r="G35" s="497"/>
      <c r="H35" s="497"/>
      <c r="I35" s="496">
        <f t="shared" si="0"/>
        <v>0</v>
      </c>
      <c r="J35" s="496">
        <f t="shared" si="1"/>
        <v>5288</v>
      </c>
    </row>
    <row r="36" spans="1:10" ht="11.25">
      <c r="A36" s="638" t="s">
        <v>23</v>
      </c>
      <c r="B36" s="139" t="s">
        <v>16</v>
      </c>
      <c r="C36" s="140">
        <v>55500</v>
      </c>
      <c r="D36" s="140">
        <v>0</v>
      </c>
      <c r="E36" s="140"/>
      <c r="F36" s="196"/>
      <c r="G36" s="196"/>
      <c r="H36" s="196"/>
      <c r="I36" s="140">
        <f t="shared" si="0"/>
        <v>0</v>
      </c>
      <c r="J36" s="140">
        <f t="shared" si="1"/>
        <v>55500</v>
      </c>
    </row>
    <row r="37" spans="1:10" ht="11.25">
      <c r="A37" s="639"/>
      <c r="B37" s="498" t="s">
        <v>17</v>
      </c>
      <c r="C37" s="499">
        <v>61541</v>
      </c>
      <c r="D37" s="499">
        <v>356</v>
      </c>
      <c r="E37" s="499"/>
      <c r="F37" s="500">
        <v>15000</v>
      </c>
      <c r="G37" s="500"/>
      <c r="H37" s="500"/>
      <c r="I37" s="499">
        <f>F37+G37+H37</f>
        <v>15000</v>
      </c>
      <c r="J37" s="499">
        <f>C37+D37+E37+I37</f>
        <v>76897</v>
      </c>
    </row>
    <row r="38" spans="1:10" ht="12" thickBot="1">
      <c r="A38" s="640"/>
      <c r="B38" s="495" t="s">
        <v>230</v>
      </c>
      <c r="C38" s="496">
        <v>19070</v>
      </c>
      <c r="D38" s="496">
        <v>356</v>
      </c>
      <c r="E38" s="496"/>
      <c r="F38" s="497">
        <v>730</v>
      </c>
      <c r="G38" s="497"/>
      <c r="H38" s="497"/>
      <c r="I38" s="496">
        <f t="shared" si="0"/>
        <v>730</v>
      </c>
      <c r="J38" s="496">
        <f t="shared" si="1"/>
        <v>20156</v>
      </c>
    </row>
    <row r="39" spans="1:10" ht="11.25">
      <c r="A39" s="646" t="s">
        <v>213</v>
      </c>
      <c r="B39" s="139" t="s">
        <v>16</v>
      </c>
      <c r="C39" s="140">
        <v>0</v>
      </c>
      <c r="D39" s="140"/>
      <c r="E39" s="140"/>
      <c r="F39" s="196"/>
      <c r="G39" s="196"/>
      <c r="H39" s="196"/>
      <c r="I39" s="140">
        <f>F39+G39+H39</f>
        <v>0</v>
      </c>
      <c r="J39" s="140">
        <f>C39+D39+E39+I39</f>
        <v>0</v>
      </c>
    </row>
    <row r="40" spans="1:10" ht="11.25">
      <c r="A40" s="647"/>
      <c r="B40" s="498" t="s">
        <v>17</v>
      </c>
      <c r="C40" s="499">
        <v>170</v>
      </c>
      <c r="D40" s="499"/>
      <c r="E40" s="499"/>
      <c r="F40" s="500"/>
      <c r="G40" s="500"/>
      <c r="H40" s="500"/>
      <c r="I40" s="499">
        <f>F40+G40+H40</f>
        <v>0</v>
      </c>
      <c r="J40" s="499">
        <f>C40+D40+E40+I40</f>
        <v>170</v>
      </c>
    </row>
    <row r="41" spans="1:10" ht="12" thickBot="1">
      <c r="A41" s="648"/>
      <c r="B41" s="495" t="s">
        <v>230</v>
      </c>
      <c r="C41" s="496">
        <v>170</v>
      </c>
      <c r="D41" s="496"/>
      <c r="E41" s="496"/>
      <c r="F41" s="497"/>
      <c r="G41" s="497"/>
      <c r="H41" s="497"/>
      <c r="I41" s="496">
        <f>F41+G41+H41</f>
        <v>0</v>
      </c>
      <c r="J41" s="496">
        <f>C41+D41+E41+I41</f>
        <v>170</v>
      </c>
    </row>
    <row r="42" spans="1:10" ht="11.25">
      <c r="A42" s="638" t="s">
        <v>24</v>
      </c>
      <c r="B42" s="139" t="s">
        <v>16</v>
      </c>
      <c r="C42" s="140">
        <v>218476</v>
      </c>
      <c r="D42" s="140">
        <v>41676</v>
      </c>
      <c r="E42" s="140">
        <v>6472</v>
      </c>
      <c r="F42" s="196">
        <v>150000</v>
      </c>
      <c r="G42" s="196">
        <v>44950</v>
      </c>
      <c r="H42" s="196">
        <v>22600</v>
      </c>
      <c r="I42" s="140">
        <f t="shared" si="0"/>
        <v>217550</v>
      </c>
      <c r="J42" s="140">
        <f t="shared" si="1"/>
        <v>484174</v>
      </c>
    </row>
    <row r="43" spans="1:10" ht="11.25">
      <c r="A43" s="639"/>
      <c r="B43" s="498" t="s">
        <v>17</v>
      </c>
      <c r="C43" s="499">
        <v>228200</v>
      </c>
      <c r="D43" s="499">
        <v>26082</v>
      </c>
      <c r="E43" s="499"/>
      <c r="F43" s="500">
        <v>188731</v>
      </c>
      <c r="G43" s="500">
        <v>44950</v>
      </c>
      <c r="H43" s="500">
        <v>22758</v>
      </c>
      <c r="I43" s="499">
        <f>F43+G43+H43</f>
        <v>256439</v>
      </c>
      <c r="J43" s="499">
        <f>C43+D43+E43+I43</f>
        <v>510721</v>
      </c>
    </row>
    <row r="44" spans="1:10" ht="12" thickBot="1">
      <c r="A44" s="640"/>
      <c r="B44" s="495" t="s">
        <v>230</v>
      </c>
      <c r="C44" s="496">
        <v>219609</v>
      </c>
      <c r="D44" s="496">
        <v>25314</v>
      </c>
      <c r="E44" s="496"/>
      <c r="F44" s="497">
        <v>170833</v>
      </c>
      <c r="G44" s="497">
        <v>45007</v>
      </c>
      <c r="H44" s="497">
        <v>22297</v>
      </c>
      <c r="I44" s="496">
        <f t="shared" si="0"/>
        <v>238137</v>
      </c>
      <c r="J44" s="496">
        <f t="shared" si="1"/>
        <v>483060</v>
      </c>
    </row>
    <row r="45" spans="1:10" ht="11.25">
      <c r="A45" s="638" t="s">
        <v>25</v>
      </c>
      <c r="B45" s="139" t="s">
        <v>16</v>
      </c>
      <c r="C45" s="140">
        <v>692246</v>
      </c>
      <c r="D45" s="140"/>
      <c r="E45" s="140"/>
      <c r="F45" s="196"/>
      <c r="G45" s="196"/>
      <c r="H45" s="196"/>
      <c r="I45" s="140">
        <f t="shared" si="0"/>
        <v>0</v>
      </c>
      <c r="J45" s="140">
        <f t="shared" si="1"/>
        <v>692246</v>
      </c>
    </row>
    <row r="46" spans="1:10" ht="11.25">
      <c r="A46" s="639"/>
      <c r="B46" s="498" t="s">
        <v>17</v>
      </c>
      <c r="C46" s="499">
        <v>680280</v>
      </c>
      <c r="D46" s="499"/>
      <c r="E46" s="499"/>
      <c r="F46" s="500"/>
      <c r="G46" s="500"/>
      <c r="H46" s="500"/>
      <c r="I46" s="499">
        <f>F46+G46+H46</f>
        <v>0</v>
      </c>
      <c r="J46" s="499">
        <f>C46+D46+E46+I46</f>
        <v>680280</v>
      </c>
    </row>
    <row r="47" spans="1:10" ht="12" thickBot="1">
      <c r="A47" s="640"/>
      <c r="B47" s="495" t="s">
        <v>17</v>
      </c>
      <c r="C47" s="496">
        <v>626626</v>
      </c>
      <c r="D47" s="496"/>
      <c r="E47" s="496"/>
      <c r="F47" s="497"/>
      <c r="G47" s="497"/>
      <c r="H47" s="497"/>
      <c r="I47" s="496">
        <f t="shared" si="0"/>
        <v>0</v>
      </c>
      <c r="J47" s="496">
        <f t="shared" si="1"/>
        <v>626626</v>
      </c>
    </row>
    <row r="48" spans="1:10" s="79" customFormat="1" ht="12.75">
      <c r="A48" s="642" t="s">
        <v>26</v>
      </c>
      <c r="B48" s="207" t="s">
        <v>16</v>
      </c>
      <c r="C48" s="502">
        <f>C6+C9+C12+C15+C18+C21+C24+C30+C33+C36+C42+C45+C27+C39</f>
        <v>1374151</v>
      </c>
      <c r="D48" s="208">
        <f>D6+D9+D12+D15+D18+D21+D24+D30+D33+D36+D42+D45+D27+D39</f>
        <v>167836</v>
      </c>
      <c r="E48" s="208">
        <f>E6+E9+E12+E15+E18+E21+E24+E30+E33+E36+E42+E45+E27+E39</f>
        <v>50916</v>
      </c>
      <c r="F48" s="209">
        <f>F6+F9+F12+F15+F18+F21+F24+F30+F33+F36+F42+F45</f>
        <v>401746</v>
      </c>
      <c r="G48" s="209">
        <f>G6+G9+G12+G15+G18+G21+G24+G30+G33+G36+G42+G45</f>
        <v>202266</v>
      </c>
      <c r="H48" s="209">
        <f>H6+H9+H12+H15+H18+H21+H24+H30+H33+H36+H42+H45</f>
        <v>50569</v>
      </c>
      <c r="I48" s="208">
        <f>I6+I9+I12+I15+I18+I21+I24+I30+I33+I36+I42+I45</f>
        <v>654581</v>
      </c>
      <c r="J48" s="502">
        <f>J6+J9+J12+J15+J27+J18+J21+J24+J30+J33+J36+J42+J39</f>
        <v>1555238</v>
      </c>
    </row>
    <row r="49" spans="1:10" s="79" customFormat="1" ht="12.75">
      <c r="A49" s="643"/>
      <c r="B49" s="505" t="s">
        <v>17</v>
      </c>
      <c r="C49" s="506">
        <f>C7+C10+C13+C16+C19+C22+C25+C31+C34+C37+C43+C46+C28+C40</f>
        <v>1518855</v>
      </c>
      <c r="D49" s="506">
        <f aca="true" t="shared" si="2" ref="D49:I49">D7+D10+D13+D16+D19+D22+D25+D31+D34+D37+D43+D46+D28+D40</f>
        <v>150271</v>
      </c>
      <c r="E49" s="506">
        <f t="shared" si="2"/>
        <v>0</v>
      </c>
      <c r="F49" s="506">
        <f t="shared" si="2"/>
        <v>441001</v>
      </c>
      <c r="G49" s="506">
        <f t="shared" si="2"/>
        <v>218244</v>
      </c>
      <c r="H49" s="506">
        <f t="shared" si="2"/>
        <v>52980</v>
      </c>
      <c r="I49" s="506">
        <f t="shared" si="2"/>
        <v>712225</v>
      </c>
      <c r="J49" s="503">
        <f>J7+J10+J13+J16+J28+J19+J22+J25+J31+J34+J37+J43+J40</f>
        <v>1701071</v>
      </c>
    </row>
    <row r="50" spans="1:10" s="79" customFormat="1" ht="13.5" thickBot="1">
      <c r="A50" s="644"/>
      <c r="B50" s="504" t="s">
        <v>230</v>
      </c>
      <c r="C50" s="501">
        <f>C8+C11+C14+C17+C20+C23+C26+C32+C35+C38+C44+C47+C29+C41</f>
        <v>1360853</v>
      </c>
      <c r="D50" s="215">
        <f>D8+D11+D14+D17+D20+D23+D26+D32+D35+D38+D44+D47+D29</f>
        <v>146880</v>
      </c>
      <c r="E50" s="215">
        <f>E8+E11+E14+E17+E20+E23+E26+E32+E35+E38+E44+E47+E29</f>
        <v>0</v>
      </c>
      <c r="F50" s="216">
        <f>F8+F11+F14+F17+F20+F23+F26+F32+F35+F38+F44+F47</f>
        <v>441967</v>
      </c>
      <c r="G50" s="216">
        <f>G8+G11+G14+G17+G20+G23+G26+G32+G35+G38+G44+G47</f>
        <v>218565</v>
      </c>
      <c r="H50" s="216">
        <f>H8+H11+H14+H17+H20+H23+H26+H32+H35+H38+H44+H47</f>
        <v>51929</v>
      </c>
      <c r="I50" s="215">
        <f>I8+I11+I14+I17+I20+I23+I26+I32+I35+I38+I44+I47</f>
        <v>712461</v>
      </c>
      <c r="J50" s="501">
        <f>J8+J11+J14+J17+J29+J20+J23+J26+J32+J35+J38+J44+J41</f>
        <v>1593568</v>
      </c>
    </row>
    <row r="51" spans="1:10" ht="11.25">
      <c r="A51" s="638" t="s">
        <v>27</v>
      </c>
      <c r="B51" s="139" t="s">
        <v>813</v>
      </c>
      <c r="C51" s="135">
        <v>0</v>
      </c>
      <c r="D51" s="135">
        <v>32</v>
      </c>
      <c r="E51" s="135">
        <v>19</v>
      </c>
      <c r="F51" s="200">
        <v>112</v>
      </c>
      <c r="G51" s="200">
        <v>61</v>
      </c>
      <c r="H51" s="200">
        <v>10</v>
      </c>
      <c r="I51" s="135">
        <f>F51+G51+H51</f>
        <v>183</v>
      </c>
      <c r="J51" s="135">
        <f>C51+D51+E51+I51</f>
        <v>234</v>
      </c>
    </row>
    <row r="52" spans="1:10" ht="12" thickBot="1">
      <c r="A52" s="640"/>
      <c r="B52" s="138" t="s">
        <v>814</v>
      </c>
      <c r="C52" s="136">
        <v>0</v>
      </c>
      <c r="D52" s="136">
        <v>0</v>
      </c>
      <c r="E52" s="136">
        <v>1</v>
      </c>
      <c r="F52" s="201">
        <v>10</v>
      </c>
      <c r="G52" s="201">
        <v>6</v>
      </c>
      <c r="H52" s="201">
        <v>1</v>
      </c>
      <c r="I52" s="136">
        <f>F52+G52+H52</f>
        <v>17</v>
      </c>
      <c r="J52" s="136">
        <f>C52+D52+E52+I52</f>
        <v>18</v>
      </c>
    </row>
    <row r="53" spans="1:10" ht="11.25">
      <c r="A53" s="638" t="s">
        <v>28</v>
      </c>
      <c r="B53" s="139" t="s">
        <v>813</v>
      </c>
      <c r="C53" s="135">
        <v>0</v>
      </c>
      <c r="D53" s="135">
        <v>33</v>
      </c>
      <c r="E53" s="135">
        <v>19</v>
      </c>
      <c r="F53" s="200">
        <v>80</v>
      </c>
      <c r="G53" s="200">
        <v>61</v>
      </c>
      <c r="H53" s="200">
        <v>5</v>
      </c>
      <c r="I53" s="135">
        <f>F53+G53+H53</f>
        <v>146</v>
      </c>
      <c r="J53" s="135">
        <f>C53+D53+E53+I53</f>
        <v>198</v>
      </c>
    </row>
    <row r="54" spans="1:10" ht="12" thickBot="1">
      <c r="A54" s="640"/>
      <c r="B54" s="138" t="s">
        <v>814</v>
      </c>
      <c r="C54" s="136">
        <v>0</v>
      </c>
      <c r="D54" s="136">
        <v>0</v>
      </c>
      <c r="E54" s="136">
        <v>1</v>
      </c>
      <c r="F54" s="201">
        <v>13</v>
      </c>
      <c r="G54" s="201">
        <v>6</v>
      </c>
      <c r="H54" s="201">
        <v>4</v>
      </c>
      <c r="I54" s="136">
        <f>F54+G54+H54</f>
        <v>23</v>
      </c>
      <c r="J54" s="136">
        <f>C54+D54+E54+I54</f>
        <v>24</v>
      </c>
    </row>
    <row r="56" spans="1:4" ht="11.25">
      <c r="A56" s="164"/>
      <c r="B56" s="163" t="s">
        <v>933</v>
      </c>
      <c r="C56" s="163" t="s">
        <v>85</v>
      </c>
      <c r="D56" s="163" t="s">
        <v>6</v>
      </c>
    </row>
    <row r="57" spans="1:4" ht="12.75">
      <c r="A57" s="160" t="s">
        <v>74</v>
      </c>
      <c r="B57" s="157">
        <f>J6+J9+J12+J15+J21+J27+J42+J39</f>
        <v>1351433</v>
      </c>
      <c r="C57" s="157">
        <f>J7+J10+J13+J16+J22+J40+J43+J28</f>
        <v>1520600</v>
      </c>
      <c r="D57" s="157">
        <f>J8+J11+J14+J17+J23+J29+J41+J44</f>
        <v>1521012</v>
      </c>
    </row>
    <row r="58" spans="1:4" ht="12.75">
      <c r="A58" s="160" t="s">
        <v>75</v>
      </c>
      <c r="B58" s="157">
        <f>J18+J24+J30+J33+J36</f>
        <v>203805</v>
      </c>
      <c r="C58" s="157">
        <f>J19+J25+J37+J31+J34</f>
        <v>180471</v>
      </c>
      <c r="D58" s="157">
        <f>J20+J26+J32+J35+J38</f>
        <v>72556</v>
      </c>
    </row>
    <row r="59" spans="1:4" ht="12.75">
      <c r="A59" s="160" t="s">
        <v>76</v>
      </c>
      <c r="B59" s="157">
        <f>SUM(B57:B58)</f>
        <v>1555238</v>
      </c>
      <c r="C59" s="157">
        <f>SUM(C57:C58)</f>
        <v>1701071</v>
      </c>
      <c r="D59" s="157">
        <f>SUM(D57:D58)</f>
        <v>1593568</v>
      </c>
    </row>
    <row r="60" spans="1:4" ht="12.75">
      <c r="A60" s="160" t="s">
        <v>77</v>
      </c>
      <c r="B60" s="157">
        <f>J27</f>
        <v>0</v>
      </c>
      <c r="C60" s="157">
        <f>J28</f>
        <v>110118</v>
      </c>
      <c r="D60" s="157">
        <f>J29</f>
        <v>110118</v>
      </c>
    </row>
    <row r="61" spans="1:4" ht="12.75">
      <c r="A61" s="160" t="s">
        <v>78</v>
      </c>
      <c r="B61" s="157">
        <f>J30</f>
        <v>35521</v>
      </c>
      <c r="C61" s="157">
        <f>J31</f>
        <v>40549</v>
      </c>
      <c r="D61" s="157">
        <f>J32</f>
        <v>39546</v>
      </c>
    </row>
    <row r="62" spans="1:4" ht="12.75">
      <c r="A62" s="160" t="s">
        <v>79</v>
      </c>
      <c r="B62" s="157">
        <f aca="true" t="shared" si="3" ref="B62:D63">B57-B60</f>
        <v>1351433</v>
      </c>
      <c r="C62" s="157">
        <f t="shared" si="3"/>
        <v>1410482</v>
      </c>
      <c r="D62" s="157">
        <f t="shared" si="3"/>
        <v>1410894</v>
      </c>
    </row>
    <row r="63" spans="1:4" ht="12.75">
      <c r="A63" s="160" t="s">
        <v>80</v>
      </c>
      <c r="B63" s="157">
        <f t="shared" si="3"/>
        <v>168284</v>
      </c>
      <c r="C63" s="157">
        <f t="shared" si="3"/>
        <v>139922</v>
      </c>
      <c r="D63" s="157">
        <f t="shared" si="3"/>
        <v>33010</v>
      </c>
    </row>
    <row r="64" spans="1:4" ht="12.75">
      <c r="A64" s="161" t="s">
        <v>81</v>
      </c>
      <c r="B64" s="162">
        <f>SUM(B62:B63)</f>
        <v>1519717</v>
      </c>
      <c r="C64" s="162">
        <f>SUM(C62:C63)</f>
        <v>1550404</v>
      </c>
      <c r="D64" s="162">
        <f>SUM(D62:D63)</f>
        <v>1443904</v>
      </c>
    </row>
    <row r="65" spans="2:4" ht="11.25">
      <c r="B65" s="148"/>
      <c r="C65" s="148"/>
      <c r="D65" s="148"/>
    </row>
  </sheetData>
  <sheetProtection/>
  <mergeCells count="21">
    <mergeCell ref="A5:B5"/>
    <mergeCell ref="A6:A8"/>
    <mergeCell ref="A9:A11"/>
    <mergeCell ref="A12:A14"/>
    <mergeCell ref="A42:A44"/>
    <mergeCell ref="A15:A17"/>
    <mergeCell ref="A18:A20"/>
    <mergeCell ref="A21:A23"/>
    <mergeCell ref="A24:A26"/>
    <mergeCell ref="A27:A29"/>
    <mergeCell ref="A39:A41"/>
    <mergeCell ref="A45:A47"/>
    <mergeCell ref="A30:A32"/>
    <mergeCell ref="A53:A54"/>
    <mergeCell ref="A1:J1"/>
    <mergeCell ref="A48:A50"/>
    <mergeCell ref="A2:J2"/>
    <mergeCell ref="A3:J3"/>
    <mergeCell ref="A51:A52"/>
    <mergeCell ref="A33:A35"/>
    <mergeCell ref="A36:A3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140625" style="0" customWidth="1"/>
    <col min="2" max="2" width="52.421875" style="0" customWidth="1"/>
    <col min="3" max="4" width="19.140625" style="0" customWidth="1"/>
  </cols>
  <sheetData>
    <row r="1" spans="1:14" ht="12.75">
      <c r="A1" s="517" t="s">
        <v>126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2.75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13.5" thickBo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1:4" ht="13.5" thickBot="1">
      <c r="A4" s="706" t="s">
        <v>649</v>
      </c>
      <c r="B4" s="707"/>
      <c r="C4" s="707"/>
      <c r="D4" s="708"/>
    </row>
    <row r="5" spans="1:4" ht="31.5">
      <c r="A5" s="487"/>
      <c r="B5" s="487" t="s">
        <v>795</v>
      </c>
      <c r="C5" s="487" t="s">
        <v>632</v>
      </c>
      <c r="D5" s="487" t="s">
        <v>633</v>
      </c>
    </row>
    <row r="6" spans="1:4" ht="16.5" thickBot="1">
      <c r="A6" s="489"/>
      <c r="B6" s="489"/>
      <c r="C6" s="489">
        <v>2012</v>
      </c>
      <c r="D6" s="489">
        <v>2013</v>
      </c>
    </row>
    <row r="7" spans="1:4" ht="12.75">
      <c r="A7" s="479" t="s">
        <v>272</v>
      </c>
      <c r="B7" s="480" t="s">
        <v>634</v>
      </c>
      <c r="C7" s="481">
        <v>12686</v>
      </c>
      <c r="D7" s="482">
        <v>64497</v>
      </c>
    </row>
    <row r="8" spans="1:4" ht="12.75">
      <c r="A8" s="383" t="s">
        <v>273</v>
      </c>
      <c r="B8" s="354" t="s">
        <v>635</v>
      </c>
      <c r="C8" s="355">
        <v>0</v>
      </c>
      <c r="D8" s="384">
        <v>0</v>
      </c>
    </row>
    <row r="9" spans="1:4" ht="25.5">
      <c r="A9" s="383" t="s">
        <v>274</v>
      </c>
      <c r="B9" s="354" t="s">
        <v>636</v>
      </c>
      <c r="C9" s="355">
        <v>14134</v>
      </c>
      <c r="D9" s="384">
        <v>41380</v>
      </c>
    </row>
    <row r="10" spans="1:4" ht="12.75">
      <c r="A10" s="383" t="s">
        <v>275</v>
      </c>
      <c r="B10" s="354" t="s">
        <v>637</v>
      </c>
      <c r="C10" s="355">
        <v>18431</v>
      </c>
      <c r="D10" s="384">
        <v>0</v>
      </c>
    </row>
    <row r="11" spans="1:4" ht="25.5">
      <c r="A11" s="383" t="s">
        <v>276</v>
      </c>
      <c r="B11" s="354" t="s">
        <v>638</v>
      </c>
      <c r="C11" s="355">
        <v>0</v>
      </c>
      <c r="D11" s="384">
        <v>0</v>
      </c>
    </row>
    <row r="12" spans="1:4" ht="12.75">
      <c r="A12" s="383" t="s">
        <v>277</v>
      </c>
      <c r="B12" s="354" t="s">
        <v>639</v>
      </c>
      <c r="C12" s="355">
        <v>8389</v>
      </c>
      <c r="D12" s="384">
        <v>105877</v>
      </c>
    </row>
    <row r="13" spans="1:4" ht="12.75">
      <c r="A13" s="383" t="s">
        <v>278</v>
      </c>
      <c r="B13" s="354" t="s">
        <v>640</v>
      </c>
      <c r="C13" s="355">
        <v>-20859</v>
      </c>
      <c r="D13" s="384">
        <v>-12889</v>
      </c>
    </row>
    <row r="14" spans="1:4" ht="12.75">
      <c r="A14" s="383" t="s">
        <v>280</v>
      </c>
      <c r="B14" s="354" t="s">
        <v>641</v>
      </c>
      <c r="C14" s="355">
        <v>20597</v>
      </c>
      <c r="D14" s="384">
        <v>0</v>
      </c>
    </row>
    <row r="15" spans="1:4" ht="12.75">
      <c r="A15" s="383" t="s">
        <v>281</v>
      </c>
      <c r="B15" s="354" t="s">
        <v>642</v>
      </c>
      <c r="C15" s="355">
        <v>8127</v>
      </c>
      <c r="D15" s="384">
        <v>92988</v>
      </c>
    </row>
    <row r="16" spans="1:4" ht="25.5">
      <c r="A16" s="383" t="s">
        <v>282</v>
      </c>
      <c r="B16" s="354" t="s">
        <v>643</v>
      </c>
      <c r="C16" s="355">
        <v>0</v>
      </c>
      <c r="D16" s="384">
        <v>0</v>
      </c>
    </row>
    <row r="17" spans="1:4" ht="26.25" thickBot="1">
      <c r="A17" s="471" t="s">
        <v>283</v>
      </c>
      <c r="B17" s="472" t="s">
        <v>644</v>
      </c>
      <c r="C17" s="473">
        <v>0</v>
      </c>
      <c r="D17" s="474">
        <v>0</v>
      </c>
    </row>
    <row r="18" spans="1:4" s="79" customFormat="1" ht="13.5" thickBot="1">
      <c r="A18" s="475" t="s">
        <v>284</v>
      </c>
      <c r="B18" s="476" t="s">
        <v>645</v>
      </c>
      <c r="C18" s="477">
        <v>8127</v>
      </c>
      <c r="D18" s="478">
        <v>92988</v>
      </c>
    </row>
    <row r="19" spans="1:4" ht="25.5">
      <c r="A19" s="381" t="s">
        <v>285</v>
      </c>
      <c r="B19" s="379" t="s">
        <v>646</v>
      </c>
      <c r="C19" s="469">
        <v>0</v>
      </c>
      <c r="D19" s="470">
        <v>0</v>
      </c>
    </row>
    <row r="20" spans="1:4" ht="25.5">
      <c r="A20" s="383" t="s">
        <v>286</v>
      </c>
      <c r="B20" s="354" t="s">
        <v>647</v>
      </c>
      <c r="C20" s="355">
        <v>231</v>
      </c>
      <c r="D20" s="384">
        <v>92988</v>
      </c>
    </row>
    <row r="21" spans="1:4" ht="13.5" thickBot="1">
      <c r="A21" s="386" t="s">
        <v>287</v>
      </c>
      <c r="B21" s="387" t="s">
        <v>648</v>
      </c>
      <c r="C21" s="388">
        <v>7896</v>
      </c>
      <c r="D21" s="389">
        <v>0</v>
      </c>
    </row>
  </sheetData>
  <sheetProtection/>
  <mergeCells count="1">
    <mergeCell ref="A4:D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2" sqref="D2"/>
    </sheetView>
  </sheetViews>
  <sheetFormatPr defaultColWidth="11.57421875" defaultRowHeight="12.75"/>
  <cols>
    <col min="1" max="1" width="36.57421875" style="169" customWidth="1"/>
    <col min="2" max="2" width="10.7109375" style="169" bestFit="1" customWidth="1"/>
    <col min="3" max="4" width="13.28125" style="169" bestFit="1" customWidth="1"/>
    <col min="5" max="5" width="13.7109375" style="285" bestFit="1" customWidth="1"/>
    <col min="6" max="16384" width="11.57421875" style="169" customWidth="1"/>
  </cols>
  <sheetData>
    <row r="1" spans="1:5" ht="34.5" customHeight="1">
      <c r="A1" s="744" t="s">
        <v>127</v>
      </c>
      <c r="B1" s="744"/>
      <c r="C1" s="744"/>
      <c r="D1" s="744"/>
      <c r="E1" s="744"/>
    </row>
    <row r="2" spans="1:5" ht="12.75">
      <c r="A2" s="190"/>
      <c r="B2" s="190"/>
      <c r="C2" s="190"/>
      <c r="D2" s="190"/>
      <c r="E2" s="309"/>
    </row>
    <row r="4" spans="1:5" ht="15">
      <c r="A4" s="745" t="s">
        <v>163</v>
      </c>
      <c r="B4" s="745"/>
      <c r="C4" s="745"/>
      <c r="D4" s="745"/>
      <c r="E4" s="745"/>
    </row>
    <row r="5" spans="1:5" ht="15">
      <c r="A5" s="745" t="s">
        <v>246</v>
      </c>
      <c r="B5" s="745"/>
      <c r="C5" s="745"/>
      <c r="D5" s="745"/>
      <c r="E5" s="745"/>
    </row>
    <row r="7" spans="2:5" ht="12.75">
      <c r="B7" s="170"/>
      <c r="C7" s="170"/>
      <c r="D7" s="170"/>
      <c r="E7" s="310" t="s">
        <v>136</v>
      </c>
    </row>
    <row r="9" spans="1:5" ht="17.25" customHeight="1">
      <c r="A9" s="171" t="s">
        <v>137</v>
      </c>
      <c r="B9" s="171" t="s">
        <v>933</v>
      </c>
      <c r="C9" s="171" t="s">
        <v>934</v>
      </c>
      <c r="D9" s="171" t="s">
        <v>6</v>
      </c>
      <c r="E9" s="311" t="s">
        <v>227</v>
      </c>
    </row>
    <row r="10" spans="1:4" ht="17.25" customHeight="1">
      <c r="A10" s="172"/>
      <c r="B10" s="173"/>
      <c r="C10" s="173"/>
      <c r="D10" s="173"/>
    </row>
    <row r="11" spans="1:5" ht="17.25" customHeight="1">
      <c r="A11" s="174" t="s">
        <v>161</v>
      </c>
      <c r="B11" s="173">
        <v>0</v>
      </c>
      <c r="C11" s="173">
        <v>0</v>
      </c>
      <c r="D11" s="173">
        <v>247</v>
      </c>
      <c r="E11" s="285">
        <v>0</v>
      </c>
    </row>
    <row r="12" spans="1:5" ht="17.25" customHeight="1">
      <c r="A12" s="172" t="s">
        <v>138</v>
      </c>
      <c r="B12" s="173">
        <v>80248</v>
      </c>
      <c r="C12" s="173">
        <v>117749</v>
      </c>
      <c r="D12" s="173">
        <v>116343</v>
      </c>
      <c r="E12" s="285">
        <f>D12/C12</f>
        <v>0.9880593465761918</v>
      </c>
    </row>
    <row r="13" spans="1:5" ht="17.25" customHeight="1">
      <c r="A13" s="175" t="s">
        <v>139</v>
      </c>
      <c r="B13" s="176">
        <v>0</v>
      </c>
      <c r="C13" s="176">
        <v>9482</v>
      </c>
      <c r="D13" s="176">
        <v>9482</v>
      </c>
      <c r="E13" s="312">
        <f>D13/C13</f>
        <v>1</v>
      </c>
    </row>
    <row r="14" spans="1:5" ht="17.25" customHeight="1">
      <c r="A14" s="178" t="s">
        <v>140</v>
      </c>
      <c r="B14" s="179">
        <f>SUM(B11:B13)</f>
        <v>80248</v>
      </c>
      <c r="C14" s="179">
        <f>SUM(C11:C13)</f>
        <v>127231</v>
      </c>
      <c r="D14" s="179">
        <f>SUM(D11:D13)</f>
        <v>126072</v>
      </c>
      <c r="E14" s="313">
        <f>D14/C14</f>
        <v>0.9908905848417445</v>
      </c>
    </row>
    <row r="15" spans="1:5" ht="17.25" customHeight="1">
      <c r="A15" s="180"/>
      <c r="B15" s="181"/>
      <c r="C15" s="181"/>
      <c r="D15" s="181"/>
      <c r="E15" s="289"/>
    </row>
    <row r="16" spans="1:5" ht="17.25" customHeight="1">
      <c r="A16" s="182" t="s">
        <v>162</v>
      </c>
      <c r="B16" s="181">
        <v>0</v>
      </c>
      <c r="C16" s="181">
        <v>1770</v>
      </c>
      <c r="D16" s="181">
        <v>1770</v>
      </c>
      <c r="E16" s="289">
        <f>D16/C16</f>
        <v>1</v>
      </c>
    </row>
    <row r="17" spans="1:5" ht="17.25" customHeight="1">
      <c r="A17" s="172" t="s">
        <v>141</v>
      </c>
      <c r="B17" s="181">
        <v>0</v>
      </c>
      <c r="C17" s="181">
        <v>0</v>
      </c>
      <c r="D17" s="181">
        <v>0</v>
      </c>
      <c r="E17" s="289">
        <v>0</v>
      </c>
    </row>
    <row r="18" spans="1:5" ht="17.25" customHeight="1">
      <c r="A18" s="182" t="s">
        <v>150</v>
      </c>
      <c r="B18" s="181">
        <v>0</v>
      </c>
      <c r="C18" s="181">
        <v>0</v>
      </c>
      <c r="D18" s="181">
        <v>0</v>
      </c>
      <c r="E18" s="289">
        <v>0</v>
      </c>
    </row>
    <row r="19" spans="1:5" ht="17.25" customHeight="1">
      <c r="A19" s="177" t="s">
        <v>151</v>
      </c>
      <c r="B19" s="176">
        <v>0</v>
      </c>
      <c r="C19" s="176">
        <v>0</v>
      </c>
      <c r="D19" s="176">
        <v>0</v>
      </c>
      <c r="E19" s="312">
        <v>0</v>
      </c>
    </row>
    <row r="20" spans="1:5" ht="17.25" customHeight="1">
      <c r="A20" s="178" t="s">
        <v>152</v>
      </c>
      <c r="B20" s="179">
        <f>SUM(B16:B19)</f>
        <v>0</v>
      </c>
      <c r="C20" s="179">
        <f>SUM(C16:C19)</f>
        <v>1770</v>
      </c>
      <c r="D20" s="179">
        <f>SUM(D16:D19)</f>
        <v>1770</v>
      </c>
      <c r="E20" s="313">
        <f>D20/C20</f>
        <v>1</v>
      </c>
    </row>
    <row r="21" spans="1:4" ht="17.25" customHeight="1">
      <c r="A21" s="172"/>
      <c r="B21" s="173"/>
      <c r="C21" s="173"/>
      <c r="D21" s="173"/>
    </row>
    <row r="22" spans="1:5" ht="17.25" customHeight="1">
      <c r="A22" s="183" t="s">
        <v>836</v>
      </c>
      <c r="B22" s="184">
        <f>B14+B20</f>
        <v>80248</v>
      </c>
      <c r="C22" s="184">
        <f>C14+C20</f>
        <v>129001</v>
      </c>
      <c r="D22" s="184">
        <f>D14+D20</f>
        <v>127842</v>
      </c>
      <c r="E22" s="316">
        <f>D22/C22</f>
        <v>0.9910155735226859</v>
      </c>
    </row>
    <row r="23" spans="1:4" ht="17.25" customHeight="1">
      <c r="A23" s="172"/>
      <c r="B23" s="173"/>
      <c r="C23" s="173"/>
      <c r="D23" s="173"/>
    </row>
    <row r="24" spans="1:4" ht="17.25" customHeight="1">
      <c r="A24" s="172"/>
      <c r="B24" s="173"/>
      <c r="C24" s="173"/>
      <c r="D24" s="173"/>
    </row>
    <row r="25" spans="1:5" ht="17.25" customHeight="1">
      <c r="A25" s="171" t="s">
        <v>153</v>
      </c>
      <c r="B25" s="171" t="s">
        <v>933</v>
      </c>
      <c r="C25" s="171" t="s">
        <v>934</v>
      </c>
      <c r="D25" s="171" t="s">
        <v>6</v>
      </c>
      <c r="E25" s="311" t="s">
        <v>227</v>
      </c>
    </row>
    <row r="26" spans="1:4" ht="17.25" customHeight="1">
      <c r="A26" s="172"/>
      <c r="B26" s="173"/>
      <c r="C26" s="173"/>
      <c r="D26" s="173"/>
    </row>
    <row r="27" spans="1:5" ht="17.25" customHeight="1">
      <c r="A27" s="172" t="s">
        <v>154</v>
      </c>
      <c r="B27" s="173">
        <v>0</v>
      </c>
      <c r="C27" s="173">
        <v>0</v>
      </c>
      <c r="D27" s="173">
        <v>73</v>
      </c>
      <c r="E27" s="289">
        <v>0</v>
      </c>
    </row>
    <row r="28" spans="1:5" ht="17.25" customHeight="1">
      <c r="A28" s="172" t="s">
        <v>155</v>
      </c>
      <c r="B28" s="173">
        <v>0</v>
      </c>
      <c r="C28" s="173">
        <v>0</v>
      </c>
      <c r="D28" s="173">
        <v>18</v>
      </c>
      <c r="E28" s="289">
        <v>0</v>
      </c>
    </row>
    <row r="29" spans="1:5" ht="17.25" customHeight="1">
      <c r="A29" s="172" t="s">
        <v>156</v>
      </c>
      <c r="B29" s="173">
        <v>5080</v>
      </c>
      <c r="C29" s="173">
        <v>7206</v>
      </c>
      <c r="D29" s="173">
        <v>6965</v>
      </c>
      <c r="E29" s="289">
        <f>D29/C29</f>
        <v>0.9665556480710519</v>
      </c>
    </row>
    <row r="30" spans="1:5" ht="17.25" customHeight="1">
      <c r="A30" s="185" t="s">
        <v>157</v>
      </c>
      <c r="B30" s="173">
        <v>0</v>
      </c>
      <c r="C30" s="173">
        <v>36744</v>
      </c>
      <c r="D30" s="173">
        <v>26965</v>
      </c>
      <c r="E30" s="289">
        <f>D30/C30</f>
        <v>0.7338613106901807</v>
      </c>
    </row>
    <row r="31" spans="1:5" ht="17.25" customHeight="1">
      <c r="A31" s="185" t="s">
        <v>164</v>
      </c>
      <c r="B31" s="173">
        <v>0</v>
      </c>
      <c r="C31" s="173">
        <v>0</v>
      </c>
      <c r="D31" s="173">
        <v>0</v>
      </c>
      <c r="E31" s="289">
        <v>0</v>
      </c>
    </row>
    <row r="32" spans="1:5" ht="17.25" customHeight="1">
      <c r="A32" s="185" t="s">
        <v>165</v>
      </c>
      <c r="B32" s="173">
        <v>75168</v>
      </c>
      <c r="C32" s="173">
        <v>83281</v>
      </c>
      <c r="D32" s="173">
        <v>88931</v>
      </c>
      <c r="E32" s="312">
        <f>D32/C32</f>
        <v>1.067842605156038</v>
      </c>
    </row>
    <row r="33" spans="1:5" ht="17.25" customHeight="1">
      <c r="A33" s="186" t="s">
        <v>158</v>
      </c>
      <c r="B33" s="187">
        <f>SUM(B27:B32)</f>
        <v>80248</v>
      </c>
      <c r="C33" s="187">
        <f>SUM(C27:C32)</f>
        <v>127231</v>
      </c>
      <c r="D33" s="187">
        <f>SUM(D27:D32)</f>
        <v>122952</v>
      </c>
      <c r="E33" s="325">
        <f>D33/C33</f>
        <v>0.9663682593078731</v>
      </c>
    </row>
    <row r="34" spans="1:4" ht="17.25" customHeight="1">
      <c r="A34" s="172"/>
      <c r="B34" s="173"/>
      <c r="C34" s="173"/>
      <c r="D34" s="173"/>
    </row>
    <row r="35" spans="1:5" ht="17.25" customHeight="1">
      <c r="A35" s="186" t="s">
        <v>159</v>
      </c>
      <c r="B35" s="187">
        <v>0</v>
      </c>
      <c r="C35" s="187">
        <v>1770</v>
      </c>
      <c r="D35" s="187">
        <v>1770</v>
      </c>
      <c r="E35" s="317">
        <f>D35/C35</f>
        <v>1</v>
      </c>
    </row>
    <row r="36" spans="1:4" ht="17.25" customHeight="1">
      <c r="A36" s="172"/>
      <c r="B36" s="173"/>
      <c r="C36" s="173"/>
      <c r="D36" s="173"/>
    </row>
    <row r="37" spans="1:5" ht="17.25" customHeight="1">
      <c r="A37" s="188" t="s">
        <v>160</v>
      </c>
      <c r="B37" s="189">
        <v>0</v>
      </c>
      <c r="C37" s="189">
        <v>0</v>
      </c>
      <c r="D37" s="189">
        <v>0</v>
      </c>
      <c r="E37" s="318">
        <v>0</v>
      </c>
    </row>
    <row r="38" spans="1:4" ht="17.25" customHeight="1">
      <c r="A38" s="172"/>
      <c r="B38" s="173"/>
      <c r="C38" s="173"/>
      <c r="D38" s="173"/>
    </row>
    <row r="39" spans="1:5" ht="17.25" customHeight="1">
      <c r="A39" s="183" t="s">
        <v>833</v>
      </c>
      <c r="B39" s="184">
        <f>SUM(B37,B35,B33)</f>
        <v>80248</v>
      </c>
      <c r="C39" s="184">
        <f>SUM(C37,C35,C33)</f>
        <v>129001</v>
      </c>
      <c r="D39" s="184">
        <f>SUM(D37,D35,D33)</f>
        <v>124722</v>
      </c>
      <c r="E39" s="316">
        <f>D39/C39</f>
        <v>0.9668297144983372</v>
      </c>
    </row>
  </sheetData>
  <sheetProtection/>
  <mergeCells count="3">
    <mergeCell ref="A1:E1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31.57421875" style="169" customWidth="1"/>
    <col min="2" max="2" width="10.7109375" style="169" bestFit="1" customWidth="1"/>
    <col min="3" max="4" width="13.28125" style="169" bestFit="1" customWidth="1"/>
    <col min="5" max="5" width="13.7109375" style="285" bestFit="1" customWidth="1"/>
    <col min="6" max="16384" width="11.57421875" style="169" customWidth="1"/>
  </cols>
  <sheetData>
    <row r="1" spans="1:5" ht="34.5" customHeight="1">
      <c r="A1" s="744" t="s">
        <v>128</v>
      </c>
      <c r="B1" s="744"/>
      <c r="C1" s="744"/>
      <c r="D1" s="744"/>
      <c r="E1" s="744"/>
    </row>
    <row r="2" spans="1:5" ht="12.75">
      <c r="A2" s="190"/>
      <c r="B2" s="190"/>
      <c r="C2" s="190"/>
      <c r="D2" s="190"/>
      <c r="E2" s="309"/>
    </row>
    <row r="4" spans="1:5" ht="15">
      <c r="A4" s="745" t="s">
        <v>166</v>
      </c>
      <c r="B4" s="745"/>
      <c r="C4" s="745"/>
      <c r="D4" s="745"/>
      <c r="E4" s="745"/>
    </row>
    <row r="5" spans="1:5" ht="15">
      <c r="A5" s="745" t="s">
        <v>240</v>
      </c>
      <c r="B5" s="745"/>
      <c r="C5" s="745"/>
      <c r="D5" s="745"/>
      <c r="E5" s="745"/>
    </row>
    <row r="7" spans="2:5" ht="12.75">
      <c r="B7" s="170"/>
      <c r="C7" s="170"/>
      <c r="D7" s="170"/>
      <c r="E7" s="310" t="s">
        <v>136</v>
      </c>
    </row>
    <row r="9" spans="1:5" ht="17.25" customHeight="1">
      <c r="A9" s="583" t="s">
        <v>137</v>
      </c>
      <c r="B9" s="171" t="s">
        <v>933</v>
      </c>
      <c r="C9" s="171" t="s">
        <v>934</v>
      </c>
      <c r="D9" s="171" t="s">
        <v>6</v>
      </c>
      <c r="E9" s="311" t="s">
        <v>227</v>
      </c>
    </row>
    <row r="10" spans="1:4" ht="12.75">
      <c r="A10" s="584"/>
      <c r="B10" s="173"/>
      <c r="C10" s="173"/>
      <c r="D10" s="173"/>
    </row>
    <row r="11" spans="1:5" ht="12.75">
      <c r="A11" s="585" t="s">
        <v>161</v>
      </c>
      <c r="B11" s="173">
        <v>74820</v>
      </c>
      <c r="C11" s="173">
        <v>77400</v>
      </c>
      <c r="D11" s="173">
        <v>74254</v>
      </c>
      <c r="E11" s="289">
        <f>D11/C11</f>
        <v>0.9593540051679587</v>
      </c>
    </row>
    <row r="12" spans="1:5" ht="12.75">
      <c r="A12" s="584" t="s">
        <v>138</v>
      </c>
      <c r="B12" s="173">
        <v>16624</v>
      </c>
      <c r="C12" s="173">
        <v>16020</v>
      </c>
      <c r="D12" s="173">
        <v>16020</v>
      </c>
      <c r="E12" s="289">
        <f>D12/C12</f>
        <v>1</v>
      </c>
    </row>
    <row r="13" spans="1:5" ht="12.75">
      <c r="A13" s="586" t="s">
        <v>139</v>
      </c>
      <c r="B13" s="181">
        <v>0</v>
      </c>
      <c r="C13" s="181">
        <v>3905</v>
      </c>
      <c r="D13" s="181">
        <v>3905</v>
      </c>
      <c r="E13" s="289">
        <f>D13/C13</f>
        <v>1</v>
      </c>
    </row>
    <row r="14" spans="1:5" ht="12.75">
      <c r="A14" s="587" t="s">
        <v>167</v>
      </c>
      <c r="B14" s="176">
        <v>72113</v>
      </c>
      <c r="C14" s="176">
        <v>80226</v>
      </c>
      <c r="D14" s="176">
        <v>81859</v>
      </c>
      <c r="E14" s="312">
        <f>D14/C14</f>
        <v>1.020354997133099</v>
      </c>
    </row>
    <row r="15" spans="1:5" ht="12.75">
      <c r="A15" s="588" t="s">
        <v>140</v>
      </c>
      <c r="B15" s="179">
        <f>SUM(B11:B14)</f>
        <v>163557</v>
      </c>
      <c r="C15" s="179">
        <f>SUM(C11:C14)</f>
        <v>177551</v>
      </c>
      <c r="D15" s="179">
        <f>SUM(D11:D14)</f>
        <v>176038</v>
      </c>
      <c r="E15" s="313">
        <f>D15/C15</f>
        <v>0.9914785047676442</v>
      </c>
    </row>
    <row r="16" spans="1:5" ht="12.75">
      <c r="A16" s="586"/>
      <c r="B16" s="181"/>
      <c r="C16" s="181"/>
      <c r="D16" s="181"/>
      <c r="E16" s="289"/>
    </row>
    <row r="17" spans="1:5" ht="12.75">
      <c r="A17" s="589" t="s">
        <v>162</v>
      </c>
      <c r="B17" s="181">
        <v>0</v>
      </c>
      <c r="C17" s="181">
        <v>0</v>
      </c>
      <c r="D17" s="181">
        <v>0</v>
      </c>
      <c r="E17" s="289">
        <v>0</v>
      </c>
    </row>
    <row r="18" spans="1:5" ht="12.75">
      <c r="A18" s="584" t="s">
        <v>141</v>
      </c>
      <c r="B18" s="181">
        <v>6495</v>
      </c>
      <c r="C18" s="181">
        <v>0</v>
      </c>
      <c r="D18" s="181">
        <v>0</v>
      </c>
      <c r="E18" s="289">
        <v>0</v>
      </c>
    </row>
    <row r="19" spans="1:5" ht="25.5">
      <c r="A19" s="589" t="s">
        <v>149</v>
      </c>
      <c r="B19" s="181">
        <v>0</v>
      </c>
      <c r="C19" s="181">
        <v>0</v>
      </c>
      <c r="D19" s="181">
        <v>0</v>
      </c>
      <c r="E19" s="289">
        <v>0</v>
      </c>
    </row>
    <row r="20" spans="1:5" ht="12.75">
      <c r="A20" s="587" t="s">
        <v>151</v>
      </c>
      <c r="B20" s="176">
        <v>0</v>
      </c>
      <c r="C20" s="176">
        <v>0</v>
      </c>
      <c r="D20" s="176">
        <v>0</v>
      </c>
      <c r="E20" s="312">
        <v>0</v>
      </c>
    </row>
    <row r="21" spans="1:5" ht="12.75">
      <c r="A21" s="588" t="s">
        <v>152</v>
      </c>
      <c r="B21" s="179">
        <f>SUM(B17:B20)</f>
        <v>6495</v>
      </c>
      <c r="C21" s="179">
        <f>SUM(C17:C20)</f>
        <v>0</v>
      </c>
      <c r="D21" s="179">
        <f>SUM(D17:D20)</f>
        <v>0</v>
      </c>
      <c r="E21" s="313">
        <f>SUM(E17:E20)</f>
        <v>0</v>
      </c>
    </row>
    <row r="22" spans="1:4" ht="12.75">
      <c r="A22" s="584"/>
      <c r="B22" s="173"/>
      <c r="C22" s="173"/>
      <c r="D22" s="173"/>
    </row>
    <row r="23" spans="1:5" ht="12.75">
      <c r="A23" s="590" t="s">
        <v>836</v>
      </c>
      <c r="B23" s="184">
        <f>B15+B21</f>
        <v>170052</v>
      </c>
      <c r="C23" s="184">
        <f>C15+C21</f>
        <v>177551</v>
      </c>
      <c r="D23" s="184">
        <f>D15+D21</f>
        <v>176038</v>
      </c>
      <c r="E23" s="316">
        <f>D23/C23</f>
        <v>0.9914785047676442</v>
      </c>
    </row>
    <row r="24" spans="1:4" ht="12.75">
      <c r="A24" s="584"/>
      <c r="B24" s="173"/>
      <c r="C24" s="173"/>
      <c r="D24" s="173"/>
    </row>
    <row r="25" spans="1:4" ht="12.75">
      <c r="A25" s="584"/>
      <c r="B25" s="173"/>
      <c r="C25" s="173"/>
      <c r="D25" s="173"/>
    </row>
    <row r="26" spans="1:5" ht="12.75">
      <c r="A26" s="583" t="s">
        <v>153</v>
      </c>
      <c r="B26" s="171" t="s">
        <v>933</v>
      </c>
      <c r="C26" s="171" t="s">
        <v>934</v>
      </c>
      <c r="D26" s="171" t="s">
        <v>6</v>
      </c>
      <c r="E26" s="311" t="s">
        <v>227</v>
      </c>
    </row>
    <row r="27" spans="1:4" ht="12.75">
      <c r="A27" s="584"/>
      <c r="B27" s="173"/>
      <c r="C27" s="173"/>
      <c r="D27" s="173"/>
    </row>
    <row r="28" spans="1:5" ht="12.75">
      <c r="A28" s="584" t="s">
        <v>154</v>
      </c>
      <c r="B28" s="173">
        <v>90962</v>
      </c>
      <c r="C28" s="173">
        <v>98311</v>
      </c>
      <c r="D28" s="173">
        <v>97155</v>
      </c>
      <c r="E28" s="285">
        <f>D28/C28</f>
        <v>0.9882413971986858</v>
      </c>
    </row>
    <row r="29" spans="1:5" ht="12.75">
      <c r="A29" s="584" t="s">
        <v>155</v>
      </c>
      <c r="B29" s="173">
        <v>24560</v>
      </c>
      <c r="C29" s="173">
        <v>25543</v>
      </c>
      <c r="D29" s="173">
        <v>24702</v>
      </c>
      <c r="E29" s="285">
        <f>D29/C29</f>
        <v>0.9670751282151666</v>
      </c>
    </row>
    <row r="30" spans="1:5" ht="12.75">
      <c r="A30" s="584" t="s">
        <v>156</v>
      </c>
      <c r="B30" s="173">
        <v>48035</v>
      </c>
      <c r="C30" s="173">
        <v>53412</v>
      </c>
      <c r="D30" s="173">
        <v>45198</v>
      </c>
      <c r="E30" s="285">
        <f>D30/C30</f>
        <v>0.8462143338575601</v>
      </c>
    </row>
    <row r="31" spans="1:5" ht="12.75">
      <c r="A31" s="591" t="s">
        <v>157</v>
      </c>
      <c r="B31" s="173">
        <v>0</v>
      </c>
      <c r="C31" s="173">
        <v>0</v>
      </c>
      <c r="D31" s="173">
        <v>0</v>
      </c>
      <c r="E31" s="285">
        <v>0</v>
      </c>
    </row>
    <row r="32" spans="1:5" ht="12.75">
      <c r="A32" s="591" t="s">
        <v>164</v>
      </c>
      <c r="B32" s="173">
        <v>0</v>
      </c>
      <c r="C32" s="173"/>
      <c r="D32" s="173"/>
      <c r="E32" s="285">
        <v>0</v>
      </c>
    </row>
    <row r="33" spans="1:4" ht="12.75">
      <c r="A33" s="591" t="s">
        <v>165</v>
      </c>
      <c r="B33" s="173"/>
      <c r="C33" s="173"/>
      <c r="D33" s="173"/>
    </row>
    <row r="34" spans="1:5" ht="12.75">
      <c r="A34" s="592" t="s">
        <v>158</v>
      </c>
      <c r="B34" s="187">
        <f>SUM(B28:B33)</f>
        <v>163557</v>
      </c>
      <c r="C34" s="187">
        <f>SUM(C28:C33)</f>
        <v>177266</v>
      </c>
      <c r="D34" s="187">
        <f>SUM(D28:D33)</f>
        <v>167055</v>
      </c>
      <c r="E34" s="317">
        <f>D34/C34</f>
        <v>0.9423973012309185</v>
      </c>
    </row>
    <row r="35" spans="1:4" ht="12.75">
      <c r="A35" s="584"/>
      <c r="B35" s="173"/>
      <c r="C35" s="173"/>
      <c r="D35" s="173"/>
    </row>
    <row r="36" spans="1:5" ht="12.75">
      <c r="A36" s="592" t="s">
        <v>159</v>
      </c>
      <c r="B36" s="187">
        <v>6495</v>
      </c>
      <c r="C36" s="187">
        <v>285</v>
      </c>
      <c r="D36" s="187">
        <v>284</v>
      </c>
      <c r="E36" s="317">
        <f>D36/C36</f>
        <v>0.9964912280701754</v>
      </c>
    </row>
    <row r="37" spans="1:4" ht="12.75">
      <c r="A37" s="584"/>
      <c r="B37" s="173"/>
      <c r="C37" s="173"/>
      <c r="D37" s="173"/>
    </row>
    <row r="38" spans="1:5" ht="12.75">
      <c r="A38" s="593" t="s">
        <v>160</v>
      </c>
      <c r="B38" s="189">
        <v>0</v>
      </c>
      <c r="C38" s="189">
        <v>0</v>
      </c>
      <c r="D38" s="189">
        <v>0</v>
      </c>
      <c r="E38" s="318">
        <v>0</v>
      </c>
    </row>
    <row r="39" spans="1:4" ht="12.75">
      <c r="A39" s="584"/>
      <c r="B39" s="173"/>
      <c r="C39" s="173"/>
      <c r="D39" s="173"/>
    </row>
    <row r="40" spans="1:5" ht="17.25" customHeight="1">
      <c r="A40" s="183" t="s">
        <v>833</v>
      </c>
      <c r="B40" s="184">
        <f>SUM(B38,B36,B34)</f>
        <v>170052</v>
      </c>
      <c r="C40" s="184">
        <f>SUM(C38,C36,C34)</f>
        <v>177551</v>
      </c>
      <c r="D40" s="184">
        <f>SUM(D38,D36,D34)</f>
        <v>167339</v>
      </c>
      <c r="E40" s="316">
        <f>D40/C40</f>
        <v>0.9424841313200151</v>
      </c>
    </row>
  </sheetData>
  <sheetProtection/>
  <mergeCells count="3">
    <mergeCell ref="A1:E1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32.00390625" style="169" customWidth="1"/>
    <col min="2" max="2" width="10.7109375" style="169" bestFit="1" customWidth="1"/>
    <col min="3" max="4" width="13.28125" style="169" bestFit="1" customWidth="1"/>
    <col min="5" max="5" width="13.7109375" style="285" bestFit="1" customWidth="1"/>
    <col min="6" max="16384" width="11.57421875" style="169" customWidth="1"/>
  </cols>
  <sheetData>
    <row r="1" spans="1:5" ht="34.5" customHeight="1">
      <c r="A1" s="744" t="s">
        <v>129</v>
      </c>
      <c r="B1" s="744"/>
      <c r="C1" s="744"/>
      <c r="D1" s="744"/>
      <c r="E1" s="744"/>
    </row>
    <row r="2" spans="1:5" ht="12.75">
      <c r="A2" s="190"/>
      <c r="B2" s="190"/>
      <c r="C2" s="190"/>
      <c r="D2" s="190"/>
      <c r="E2" s="309"/>
    </row>
    <row r="4" spans="1:5" ht="15">
      <c r="A4" s="745" t="s">
        <v>214</v>
      </c>
      <c r="B4" s="745"/>
      <c r="C4" s="745"/>
      <c r="D4" s="745"/>
      <c r="E4" s="745"/>
    </row>
    <row r="5" spans="1:5" ht="15">
      <c r="A5" s="745" t="s">
        <v>240</v>
      </c>
      <c r="B5" s="745"/>
      <c r="C5" s="745"/>
      <c r="D5" s="745"/>
      <c r="E5" s="745"/>
    </row>
    <row r="7" spans="2:5" ht="12.75">
      <c r="B7" s="170"/>
      <c r="C7" s="170"/>
      <c r="D7" s="170"/>
      <c r="E7" s="310" t="s">
        <v>136</v>
      </c>
    </row>
    <row r="9" spans="1:5" ht="17.25" customHeight="1">
      <c r="A9" s="171" t="s">
        <v>137</v>
      </c>
      <c r="B9" s="171" t="s">
        <v>933</v>
      </c>
      <c r="C9" s="171" t="s">
        <v>934</v>
      </c>
      <c r="D9" s="171" t="s">
        <v>6</v>
      </c>
      <c r="E9" s="311" t="s">
        <v>227</v>
      </c>
    </row>
    <row r="10" spans="1:4" ht="17.25" customHeight="1">
      <c r="A10" s="172"/>
      <c r="B10" s="173"/>
      <c r="C10" s="173"/>
      <c r="D10" s="173"/>
    </row>
    <row r="11" spans="1:5" ht="17.25" customHeight="1">
      <c r="A11" s="174" t="s">
        <v>161</v>
      </c>
      <c r="B11" s="173">
        <v>0</v>
      </c>
      <c r="C11" s="173">
        <v>0</v>
      </c>
      <c r="D11" s="173">
        <v>5</v>
      </c>
      <c r="E11" s="289">
        <v>0</v>
      </c>
    </row>
    <row r="12" spans="1:5" ht="17.25" customHeight="1">
      <c r="A12" s="172" t="s">
        <v>138</v>
      </c>
      <c r="B12" s="173">
        <v>0</v>
      </c>
      <c r="C12" s="173">
        <v>0</v>
      </c>
      <c r="D12" s="173">
        <v>0</v>
      </c>
      <c r="E12" s="289">
        <v>0</v>
      </c>
    </row>
    <row r="13" spans="1:5" ht="17.25" customHeight="1">
      <c r="A13" s="180" t="s">
        <v>139</v>
      </c>
      <c r="B13" s="181">
        <v>3990</v>
      </c>
      <c r="C13" s="181">
        <v>3990</v>
      </c>
      <c r="D13" s="181">
        <v>1199</v>
      </c>
      <c r="E13" s="289">
        <f>D13/C13</f>
        <v>0.3005012531328321</v>
      </c>
    </row>
    <row r="14" spans="1:5" ht="17.25" customHeight="1">
      <c r="A14" s="177" t="s">
        <v>167</v>
      </c>
      <c r="B14" s="176">
        <v>3055</v>
      </c>
      <c r="C14" s="176">
        <v>3055</v>
      </c>
      <c r="D14" s="176">
        <v>7072</v>
      </c>
      <c r="E14" s="312">
        <f>D14/C14</f>
        <v>2.3148936170212764</v>
      </c>
    </row>
    <row r="15" spans="1:5" ht="17.25" customHeight="1">
      <c r="A15" s="178" t="s">
        <v>140</v>
      </c>
      <c r="B15" s="179">
        <f>SUM(B11:B14)</f>
        <v>7045</v>
      </c>
      <c r="C15" s="179">
        <f>SUM(C11:C14)</f>
        <v>7045</v>
      </c>
      <c r="D15" s="179">
        <f>SUM(D11:D14)</f>
        <v>8276</v>
      </c>
      <c r="E15" s="313">
        <f>D15/C15</f>
        <v>1.1747338537970191</v>
      </c>
    </row>
    <row r="16" spans="1:5" ht="17.25" customHeight="1">
      <c r="A16" s="180"/>
      <c r="B16" s="181"/>
      <c r="C16" s="181"/>
      <c r="D16" s="181"/>
      <c r="E16" s="289"/>
    </row>
    <row r="17" spans="1:5" ht="17.25" customHeight="1">
      <c r="A17" s="182" t="s">
        <v>162</v>
      </c>
      <c r="B17" s="173">
        <v>0</v>
      </c>
      <c r="C17" s="173">
        <v>0</v>
      </c>
      <c r="D17" s="173">
        <v>0</v>
      </c>
      <c r="E17" s="285">
        <v>0</v>
      </c>
    </row>
    <row r="18" spans="1:5" ht="17.25" customHeight="1">
      <c r="A18" s="172" t="s">
        <v>141</v>
      </c>
      <c r="B18" s="173">
        <v>0</v>
      </c>
      <c r="C18" s="173">
        <v>0</v>
      </c>
      <c r="D18" s="173">
        <v>0</v>
      </c>
      <c r="E18" s="285">
        <v>0</v>
      </c>
    </row>
    <row r="19" spans="1:5" ht="17.25" customHeight="1">
      <c r="A19" s="182" t="s">
        <v>148</v>
      </c>
      <c r="B19" s="173">
        <v>0</v>
      </c>
      <c r="C19" s="173">
        <v>0</v>
      </c>
      <c r="D19" s="173">
        <v>0</v>
      </c>
      <c r="E19" s="285">
        <v>0</v>
      </c>
    </row>
    <row r="20" spans="1:5" ht="17.25" customHeight="1">
      <c r="A20" s="177" t="s">
        <v>151</v>
      </c>
      <c r="B20" s="176">
        <v>0</v>
      </c>
      <c r="C20" s="176">
        <v>0</v>
      </c>
      <c r="D20" s="176">
        <v>0</v>
      </c>
      <c r="E20" s="312">
        <v>0</v>
      </c>
    </row>
    <row r="21" spans="1:5" ht="17.25" customHeight="1">
      <c r="A21" s="178" t="s">
        <v>152</v>
      </c>
      <c r="B21" s="179">
        <f>SUM(B17:B20)</f>
        <v>0</v>
      </c>
      <c r="C21" s="179">
        <f>SUM(C17:C20)</f>
        <v>0</v>
      </c>
      <c r="D21" s="179">
        <f>SUM(D17:D20)</f>
        <v>0</v>
      </c>
      <c r="E21" s="313">
        <f>SUM(E17:E20)</f>
        <v>0</v>
      </c>
    </row>
    <row r="22" spans="1:4" ht="17.25" customHeight="1">
      <c r="A22" s="172"/>
      <c r="B22" s="173"/>
      <c r="C22" s="173"/>
      <c r="D22" s="173"/>
    </row>
    <row r="23" spans="1:5" ht="17.25" customHeight="1">
      <c r="A23" s="183" t="s">
        <v>836</v>
      </c>
      <c r="B23" s="184">
        <f>B15+B21</f>
        <v>7045</v>
      </c>
      <c r="C23" s="184">
        <f>C15+C21</f>
        <v>7045</v>
      </c>
      <c r="D23" s="184">
        <f>D15+D21</f>
        <v>8276</v>
      </c>
      <c r="E23" s="316">
        <f>D23/C23</f>
        <v>1.1747338537970191</v>
      </c>
    </row>
    <row r="24" spans="1:4" ht="17.25" customHeight="1">
      <c r="A24" s="172"/>
      <c r="B24" s="173"/>
      <c r="C24" s="173"/>
      <c r="D24" s="173"/>
    </row>
    <row r="25" spans="1:4" ht="17.25" customHeight="1">
      <c r="A25" s="172"/>
      <c r="B25" s="173"/>
      <c r="C25" s="173"/>
      <c r="D25" s="173"/>
    </row>
    <row r="26" spans="1:5" ht="17.25" customHeight="1">
      <c r="A26" s="171" t="s">
        <v>153</v>
      </c>
      <c r="B26" s="171" t="s">
        <v>933</v>
      </c>
      <c r="C26" s="171" t="s">
        <v>934</v>
      </c>
      <c r="D26" s="171" t="s">
        <v>934</v>
      </c>
      <c r="E26" s="311" t="s">
        <v>934</v>
      </c>
    </row>
    <row r="27" spans="1:4" ht="17.25" customHeight="1">
      <c r="A27" s="172"/>
      <c r="B27" s="173"/>
      <c r="C27" s="173"/>
      <c r="D27" s="173"/>
    </row>
    <row r="28" spans="1:5" ht="17.25" customHeight="1">
      <c r="A28" s="172" t="s">
        <v>154</v>
      </c>
      <c r="B28" s="173">
        <v>4122</v>
      </c>
      <c r="C28" s="173">
        <v>4122</v>
      </c>
      <c r="D28" s="173">
        <v>4932</v>
      </c>
      <c r="E28" s="289">
        <f>D28/C28</f>
        <v>1.1965065502183405</v>
      </c>
    </row>
    <row r="29" spans="1:5" ht="17.25" customHeight="1">
      <c r="A29" s="172" t="s">
        <v>155</v>
      </c>
      <c r="B29" s="173">
        <v>1113</v>
      </c>
      <c r="C29" s="173">
        <v>1113</v>
      </c>
      <c r="D29" s="173">
        <v>1284</v>
      </c>
      <c r="E29" s="289">
        <f>D29/C29</f>
        <v>1.1536388140161724</v>
      </c>
    </row>
    <row r="30" spans="1:5" ht="17.25" customHeight="1">
      <c r="A30" s="172" t="s">
        <v>156</v>
      </c>
      <c r="B30" s="173">
        <v>1810</v>
      </c>
      <c r="C30" s="173">
        <v>1810</v>
      </c>
      <c r="D30" s="173">
        <v>2060</v>
      </c>
      <c r="E30" s="289">
        <f>D30/C30</f>
        <v>1.138121546961326</v>
      </c>
    </row>
    <row r="31" spans="1:5" ht="17.25" customHeight="1">
      <c r="A31" s="185" t="s">
        <v>157</v>
      </c>
      <c r="B31" s="173">
        <v>0</v>
      </c>
      <c r="C31" s="173">
        <v>0</v>
      </c>
      <c r="D31" s="173">
        <v>0</v>
      </c>
      <c r="E31" s="289">
        <v>0</v>
      </c>
    </row>
    <row r="32" spans="1:5" ht="17.25" customHeight="1">
      <c r="A32" s="185" t="s">
        <v>164</v>
      </c>
      <c r="B32" s="173">
        <v>0</v>
      </c>
      <c r="C32" s="173">
        <v>0</v>
      </c>
      <c r="D32" s="173">
        <v>0</v>
      </c>
      <c r="E32" s="289">
        <v>0</v>
      </c>
    </row>
    <row r="33" spans="1:5" ht="17.25" customHeight="1">
      <c r="A33" s="185" t="s">
        <v>165</v>
      </c>
      <c r="B33" s="173">
        <v>0</v>
      </c>
      <c r="C33" s="173">
        <v>0</v>
      </c>
      <c r="D33" s="173">
        <v>0</v>
      </c>
      <c r="E33" s="312">
        <v>0</v>
      </c>
    </row>
    <row r="34" spans="1:5" ht="17.25" customHeight="1">
      <c r="A34" s="186" t="s">
        <v>158</v>
      </c>
      <c r="B34" s="187">
        <f>SUM(B28:B33)</f>
        <v>7045</v>
      </c>
      <c r="C34" s="187">
        <f>SUM(C28:C33)</f>
        <v>7045</v>
      </c>
      <c r="D34" s="187">
        <f>SUM(D28:D33)</f>
        <v>8276</v>
      </c>
      <c r="E34" s="325">
        <f>D34/C34</f>
        <v>1.1747338537970191</v>
      </c>
    </row>
    <row r="35" spans="1:4" ht="17.25" customHeight="1">
      <c r="A35" s="172"/>
      <c r="B35" s="173"/>
      <c r="C35" s="173"/>
      <c r="D35" s="173"/>
    </row>
    <row r="36" spans="1:5" ht="17.25" customHeight="1">
      <c r="A36" s="186" t="s">
        <v>159</v>
      </c>
      <c r="B36" s="187">
        <v>0</v>
      </c>
      <c r="C36" s="187">
        <v>0</v>
      </c>
      <c r="D36" s="187">
        <v>0</v>
      </c>
      <c r="E36" s="317">
        <v>0</v>
      </c>
    </row>
    <row r="37" spans="1:4" ht="17.25" customHeight="1">
      <c r="A37" s="172"/>
      <c r="B37" s="173"/>
      <c r="C37" s="173"/>
      <c r="D37" s="173"/>
    </row>
    <row r="38" spans="1:5" ht="17.25" customHeight="1">
      <c r="A38" s="188" t="s">
        <v>160</v>
      </c>
      <c r="B38" s="189">
        <v>0</v>
      </c>
      <c r="C38" s="189">
        <v>0</v>
      </c>
      <c r="D38" s="189">
        <v>0</v>
      </c>
      <c r="E38" s="318">
        <v>0</v>
      </c>
    </row>
    <row r="39" spans="1:4" ht="17.25" customHeight="1">
      <c r="A39" s="172"/>
      <c r="B39" s="173"/>
      <c r="C39" s="173"/>
      <c r="D39" s="173"/>
    </row>
    <row r="40" spans="1:5" ht="17.25" customHeight="1">
      <c r="A40" s="183" t="s">
        <v>833</v>
      </c>
      <c r="B40" s="184">
        <f>SUM(B38,B36,B34)</f>
        <v>7045</v>
      </c>
      <c r="C40" s="184">
        <f>SUM(C38,C36,C34)</f>
        <v>7045</v>
      </c>
      <c r="D40" s="184">
        <f>SUM(D38,D36,D34)</f>
        <v>8276</v>
      </c>
      <c r="E40" s="316">
        <f>D40/C40</f>
        <v>1.1747338537970191</v>
      </c>
    </row>
  </sheetData>
  <sheetProtection/>
  <mergeCells count="3">
    <mergeCell ref="A1:E1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38.8515625" style="169" customWidth="1"/>
    <col min="2" max="2" width="10.7109375" style="169" bestFit="1" customWidth="1"/>
    <col min="3" max="4" width="13.28125" style="169" bestFit="1" customWidth="1"/>
    <col min="5" max="5" width="15.140625" style="285" bestFit="1" customWidth="1"/>
    <col min="6" max="16384" width="11.57421875" style="169" customWidth="1"/>
  </cols>
  <sheetData>
    <row r="1" spans="1:5" ht="34.5" customHeight="1">
      <c r="A1" s="744" t="s">
        <v>106</v>
      </c>
      <c r="B1" s="744"/>
      <c r="C1" s="744"/>
      <c r="D1" s="744"/>
      <c r="E1" s="744"/>
    </row>
    <row r="2" spans="1:5" ht="12.75">
      <c r="A2" s="190"/>
      <c r="B2" s="190"/>
      <c r="C2" s="190"/>
      <c r="D2" s="190"/>
      <c r="E2" s="309"/>
    </row>
    <row r="4" spans="1:5" ht="15">
      <c r="A4" s="745" t="s">
        <v>135</v>
      </c>
      <c r="B4" s="745"/>
      <c r="C4" s="745"/>
      <c r="D4" s="745"/>
      <c r="E4" s="745"/>
    </row>
    <row r="5" spans="1:5" ht="15">
      <c r="A5" s="745" t="s">
        <v>246</v>
      </c>
      <c r="B5" s="745"/>
      <c r="C5" s="745"/>
      <c r="D5" s="745"/>
      <c r="E5" s="745"/>
    </row>
    <row r="7" spans="2:5" ht="12.75">
      <c r="B7" s="170"/>
      <c r="C7" s="170"/>
      <c r="D7" s="170"/>
      <c r="E7" s="310" t="s">
        <v>136</v>
      </c>
    </row>
    <row r="9" spans="1:5" ht="17.25" customHeight="1">
      <c r="A9" s="171" t="s">
        <v>137</v>
      </c>
      <c r="B9" s="171" t="s">
        <v>933</v>
      </c>
      <c r="C9" s="171" t="s">
        <v>934</v>
      </c>
      <c r="D9" s="171" t="s">
        <v>6</v>
      </c>
      <c r="E9" s="311" t="s">
        <v>227</v>
      </c>
    </row>
    <row r="10" spans="1:4" ht="17.25" customHeight="1">
      <c r="A10" s="172"/>
      <c r="B10" s="173"/>
      <c r="C10" s="173"/>
      <c r="D10" s="173"/>
    </row>
    <row r="11" spans="1:5" ht="17.25" customHeight="1">
      <c r="A11" s="174" t="s">
        <v>161</v>
      </c>
      <c r="B11" s="173">
        <v>4478583</v>
      </c>
      <c r="C11" s="173">
        <v>3081310</v>
      </c>
      <c r="D11" s="173">
        <v>3081310</v>
      </c>
      <c r="E11" s="285">
        <f>D11/C11</f>
        <v>1</v>
      </c>
    </row>
    <row r="12" spans="1:5" ht="17.25" customHeight="1">
      <c r="A12" s="172" t="s">
        <v>138</v>
      </c>
      <c r="B12" s="173">
        <v>62585</v>
      </c>
      <c r="C12" s="173">
        <v>14911</v>
      </c>
      <c r="D12" s="173">
        <v>14911</v>
      </c>
      <c r="E12" s="285">
        <f aca="true" t="shared" si="0" ref="E12:E20">D12/C12</f>
        <v>1</v>
      </c>
    </row>
    <row r="13" spans="1:5" ht="17.25" customHeight="1">
      <c r="A13" s="175" t="s">
        <v>139</v>
      </c>
      <c r="B13" s="176">
        <v>7506</v>
      </c>
      <c r="C13" s="176">
        <v>7506</v>
      </c>
      <c r="D13" s="176">
        <v>7506</v>
      </c>
      <c r="E13" s="285">
        <f t="shared" si="0"/>
        <v>1</v>
      </c>
    </row>
    <row r="14" spans="1:5" ht="17.25" customHeight="1">
      <c r="A14" s="178" t="s">
        <v>140</v>
      </c>
      <c r="B14" s="179">
        <f>SUM(B11:B13)</f>
        <v>4548674</v>
      </c>
      <c r="C14" s="179">
        <f>SUM(C11:C13)</f>
        <v>3103727</v>
      </c>
      <c r="D14" s="179">
        <f>SUM(D11:D13)</f>
        <v>3103727</v>
      </c>
      <c r="E14" s="321">
        <f t="shared" si="0"/>
        <v>1</v>
      </c>
    </row>
    <row r="15" spans="1:4" ht="17.25" customHeight="1">
      <c r="A15" s="180"/>
      <c r="B15" s="181"/>
      <c r="C15" s="181"/>
      <c r="D15" s="181"/>
    </row>
    <row r="16" spans="1:5" ht="17.25" customHeight="1">
      <c r="A16" s="182" t="s">
        <v>162</v>
      </c>
      <c r="B16" s="181">
        <v>346930</v>
      </c>
      <c r="C16" s="181">
        <v>4176963</v>
      </c>
      <c r="D16" s="181">
        <v>4176963</v>
      </c>
      <c r="E16" s="285">
        <f t="shared" si="0"/>
        <v>1</v>
      </c>
    </row>
    <row r="17" spans="1:5" ht="17.25" customHeight="1">
      <c r="A17" s="172" t="s">
        <v>141</v>
      </c>
      <c r="B17" s="173">
        <v>2639411</v>
      </c>
      <c r="C17" s="173">
        <v>933739</v>
      </c>
      <c r="D17" s="173">
        <v>933739</v>
      </c>
      <c r="E17" s="285">
        <f t="shared" si="0"/>
        <v>1</v>
      </c>
    </row>
    <row r="18" spans="1:5" ht="17.25" customHeight="1">
      <c r="A18" s="182" t="s">
        <v>150</v>
      </c>
      <c r="B18" s="181">
        <v>11868512</v>
      </c>
      <c r="C18" s="181">
        <v>11500392</v>
      </c>
      <c r="D18" s="181">
        <v>11500392</v>
      </c>
      <c r="E18" s="285">
        <f t="shared" si="0"/>
        <v>1</v>
      </c>
    </row>
    <row r="19" spans="1:5" ht="17.25" customHeight="1">
      <c r="A19" s="177" t="s">
        <v>151</v>
      </c>
      <c r="B19" s="176">
        <v>8474</v>
      </c>
      <c r="C19" s="176">
        <v>7590</v>
      </c>
      <c r="D19" s="176">
        <v>7590</v>
      </c>
      <c r="E19" s="285">
        <f t="shared" si="0"/>
        <v>1</v>
      </c>
    </row>
    <row r="20" spans="1:5" ht="17.25" customHeight="1">
      <c r="A20" s="178" t="s">
        <v>152</v>
      </c>
      <c r="B20" s="179">
        <f>SUM(B16:B19)</f>
        <v>14863327</v>
      </c>
      <c r="C20" s="179">
        <f>SUM(C16:C19)</f>
        <v>16618684</v>
      </c>
      <c r="D20" s="179">
        <f>SUM(D16:D19)</f>
        <v>16618684</v>
      </c>
      <c r="E20" s="321">
        <f t="shared" si="0"/>
        <v>1</v>
      </c>
    </row>
    <row r="21" spans="1:4" ht="17.25" customHeight="1">
      <c r="A21" s="222"/>
      <c r="B21" s="223"/>
      <c r="C21" s="223"/>
      <c r="D21" s="223"/>
    </row>
    <row r="22" spans="1:5" ht="17.25" customHeight="1">
      <c r="A22" s="178" t="s">
        <v>196</v>
      </c>
      <c r="B22" s="322">
        <v>0</v>
      </c>
      <c r="C22" s="322">
        <v>0</v>
      </c>
      <c r="D22" s="323">
        <v>0</v>
      </c>
      <c r="E22" s="285">
        <v>0</v>
      </c>
    </row>
    <row r="23" spans="1:5" ht="17.25" customHeight="1">
      <c r="A23" s="225" t="s">
        <v>195</v>
      </c>
      <c r="B23" s="226">
        <f>SUM(B22)</f>
        <v>0</v>
      </c>
      <c r="C23" s="226">
        <f>SUM(C22)</f>
        <v>0</v>
      </c>
      <c r="D23" s="320">
        <f>SUM(D22)</f>
        <v>0</v>
      </c>
      <c r="E23" s="321">
        <v>0</v>
      </c>
    </row>
    <row r="24" spans="1:4" ht="17.25" customHeight="1">
      <c r="A24" s="172"/>
      <c r="B24" s="173"/>
      <c r="C24" s="173"/>
      <c r="D24" s="173"/>
    </row>
    <row r="25" spans="1:5" ht="17.25" customHeight="1">
      <c r="A25" s="183" t="s">
        <v>836</v>
      </c>
      <c r="B25" s="184">
        <f>B14+B20+B23</f>
        <v>19412001</v>
      </c>
      <c r="C25" s="184">
        <f>C14+C20+C23</f>
        <v>19722411</v>
      </c>
      <c r="D25" s="184">
        <f>D14+D20+D23</f>
        <v>19722411</v>
      </c>
      <c r="E25" s="316">
        <f>D25/C25</f>
        <v>1</v>
      </c>
    </row>
    <row r="26" spans="1:4" ht="17.25" customHeight="1">
      <c r="A26" s="172"/>
      <c r="B26" s="173"/>
      <c r="C26" s="173"/>
      <c r="D26" s="173"/>
    </row>
    <row r="27" spans="1:4" ht="17.25" customHeight="1">
      <c r="A27" s="172"/>
      <c r="B27" s="173"/>
      <c r="C27" s="173"/>
      <c r="D27" s="173"/>
    </row>
    <row r="28" spans="1:5" ht="17.25" customHeight="1">
      <c r="A28" s="171" t="s">
        <v>153</v>
      </c>
      <c r="B28" s="171" t="s">
        <v>933</v>
      </c>
      <c r="C28" s="171" t="s">
        <v>934</v>
      </c>
      <c r="D28" s="171" t="s">
        <v>6</v>
      </c>
      <c r="E28" s="311" t="s">
        <v>227</v>
      </c>
    </row>
    <row r="29" spans="1:4" ht="17.25" customHeight="1">
      <c r="A29" s="172"/>
      <c r="B29" s="173"/>
      <c r="C29" s="173"/>
      <c r="D29" s="173"/>
    </row>
    <row r="30" spans="1:5" ht="17.25" customHeight="1">
      <c r="A30" s="172" t="s">
        <v>154</v>
      </c>
      <c r="B30" s="173">
        <v>39699</v>
      </c>
      <c r="C30" s="173">
        <v>35063</v>
      </c>
      <c r="D30" s="173">
        <v>35063</v>
      </c>
      <c r="E30" s="285">
        <f aca="true" t="shared" si="1" ref="E30:E35">D30/C30</f>
        <v>1</v>
      </c>
    </row>
    <row r="31" spans="1:5" ht="17.25" customHeight="1">
      <c r="A31" s="172" t="s">
        <v>155</v>
      </c>
      <c r="B31" s="173">
        <v>10746</v>
      </c>
      <c r="C31" s="173">
        <v>9279</v>
      </c>
      <c r="D31" s="173">
        <v>9279</v>
      </c>
      <c r="E31" s="285">
        <f t="shared" si="1"/>
        <v>1</v>
      </c>
    </row>
    <row r="32" spans="1:5" ht="17.25" customHeight="1">
      <c r="A32" s="172" t="s">
        <v>156</v>
      </c>
      <c r="B32" s="173">
        <v>4494578</v>
      </c>
      <c r="C32" s="173">
        <v>4135403</v>
      </c>
      <c r="D32" s="173">
        <v>4135593</v>
      </c>
      <c r="E32" s="285">
        <f t="shared" si="1"/>
        <v>1.0000459447362204</v>
      </c>
    </row>
    <row r="33" spans="1:5" ht="17.25" customHeight="1">
      <c r="A33" s="185" t="s">
        <v>157</v>
      </c>
      <c r="B33" s="173">
        <v>18224</v>
      </c>
      <c r="C33" s="173">
        <v>1912</v>
      </c>
      <c r="D33" s="173">
        <v>1912</v>
      </c>
      <c r="E33" s="285">
        <f t="shared" si="1"/>
        <v>1</v>
      </c>
    </row>
    <row r="34" spans="1:5" ht="17.25" customHeight="1">
      <c r="A34" s="185" t="s">
        <v>193</v>
      </c>
      <c r="B34" s="173">
        <v>0</v>
      </c>
      <c r="C34" s="173">
        <v>712171</v>
      </c>
      <c r="D34" s="173">
        <v>0</v>
      </c>
      <c r="E34" s="285">
        <f t="shared" si="1"/>
        <v>0</v>
      </c>
    </row>
    <row r="35" spans="1:5" ht="17.25" customHeight="1">
      <c r="A35" s="186" t="s">
        <v>158</v>
      </c>
      <c r="B35" s="187">
        <f>SUM(B30:B34)</f>
        <v>4563247</v>
      </c>
      <c r="C35" s="187">
        <f>SUM(C30:C34)</f>
        <v>4893828</v>
      </c>
      <c r="D35" s="187">
        <f>SUM(D30:D34)</f>
        <v>4181847</v>
      </c>
      <c r="E35" s="317">
        <f t="shared" si="1"/>
        <v>0.8545145027573506</v>
      </c>
    </row>
    <row r="36" spans="1:4" ht="17.25" customHeight="1">
      <c r="A36" s="172"/>
      <c r="B36" s="173"/>
      <c r="C36" s="173"/>
      <c r="D36" s="173"/>
    </row>
    <row r="37" spans="1:5" ht="17.25" customHeight="1">
      <c r="A37" s="186" t="s">
        <v>159</v>
      </c>
      <c r="B37" s="187">
        <v>14848754</v>
      </c>
      <c r="C37" s="187">
        <v>14800315</v>
      </c>
      <c r="D37" s="187">
        <v>14800315</v>
      </c>
      <c r="E37" s="317">
        <f>D37/C37</f>
        <v>1</v>
      </c>
    </row>
    <row r="38" spans="1:4" ht="17.25" customHeight="1">
      <c r="A38" s="172"/>
      <c r="B38" s="173"/>
      <c r="C38" s="173"/>
      <c r="D38" s="173"/>
    </row>
    <row r="39" spans="1:5" ht="17.25" customHeight="1">
      <c r="A39" s="188" t="s">
        <v>160</v>
      </c>
      <c r="B39" s="189">
        <v>0</v>
      </c>
      <c r="C39" s="189">
        <v>0</v>
      </c>
      <c r="D39" s="189">
        <v>0</v>
      </c>
      <c r="E39" s="318">
        <v>0</v>
      </c>
    </row>
    <row r="40" spans="1:5" ht="17.25" customHeight="1">
      <c r="A40" s="180"/>
      <c r="B40" s="224"/>
      <c r="C40" s="224"/>
      <c r="D40" s="224"/>
      <c r="E40" s="319"/>
    </row>
    <row r="41" spans="1:5" ht="17.25" customHeight="1">
      <c r="A41" s="178" t="s">
        <v>196</v>
      </c>
      <c r="B41" s="179">
        <v>0</v>
      </c>
      <c r="C41" s="179">
        <v>28268</v>
      </c>
      <c r="D41" s="179">
        <v>28268</v>
      </c>
      <c r="E41" s="313">
        <f>D41/C41</f>
        <v>1</v>
      </c>
    </row>
    <row r="42" spans="1:5" ht="17.25" customHeight="1">
      <c r="A42" s="225" t="s">
        <v>194</v>
      </c>
      <c r="B42" s="226">
        <f>SUM(B41)</f>
        <v>0</v>
      </c>
      <c r="C42" s="226">
        <f>SUM(C41)</f>
        <v>28268</v>
      </c>
      <c r="D42" s="226">
        <f>SUM(D41)</f>
        <v>28268</v>
      </c>
      <c r="E42" s="315">
        <f>SUM(E41)</f>
        <v>1</v>
      </c>
    </row>
    <row r="43" spans="1:5" ht="17.25" customHeight="1">
      <c r="A43" s="222"/>
      <c r="B43" s="223"/>
      <c r="C43" s="223"/>
      <c r="D43" s="223"/>
      <c r="E43" s="314"/>
    </row>
    <row r="44" spans="1:5" ht="17.25" customHeight="1">
      <c r="A44" s="183" t="s">
        <v>833</v>
      </c>
      <c r="B44" s="184">
        <f>SUM(B39,B37,B35)+B42</f>
        <v>19412001</v>
      </c>
      <c r="C44" s="184">
        <f>SUM(C39,C37,C35)+C42</f>
        <v>19722411</v>
      </c>
      <c r="D44" s="184">
        <f>SUM(D39,D37,D35)+D42</f>
        <v>19010430</v>
      </c>
      <c r="E44" s="316">
        <f>D44/C44</f>
        <v>0.9638999004736287</v>
      </c>
    </row>
  </sheetData>
  <sheetProtection/>
  <mergeCells count="3">
    <mergeCell ref="A4:E4"/>
    <mergeCell ref="A5:E5"/>
    <mergeCell ref="A1:E1"/>
  </mergeCells>
  <printOptions/>
  <pageMargins left="0.1968503937007874" right="0.1968503937007874" top="0.1968503937007874" bottom="0.1968503937007874" header="0.5118110236220472" footer="0.5118110236220472"/>
  <pageSetup firstPageNumber="1" useFirstPageNumber="1"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2" sqref="E2"/>
    </sheetView>
  </sheetViews>
  <sheetFormatPr defaultColWidth="11.57421875" defaultRowHeight="12.75"/>
  <cols>
    <col min="1" max="1" width="36.8515625" style="169" customWidth="1"/>
    <col min="2" max="2" width="10.7109375" style="169" bestFit="1" customWidth="1"/>
    <col min="3" max="4" width="13.28125" style="169" bestFit="1" customWidth="1"/>
    <col min="5" max="5" width="13.28125" style="285" bestFit="1" customWidth="1"/>
    <col min="6" max="16384" width="11.57421875" style="169" customWidth="1"/>
  </cols>
  <sheetData>
    <row r="1" spans="1:5" ht="34.5" customHeight="1">
      <c r="A1" s="744" t="s">
        <v>130</v>
      </c>
      <c r="B1" s="744"/>
      <c r="C1" s="744"/>
      <c r="D1" s="744"/>
      <c r="E1" s="744"/>
    </row>
    <row r="2" spans="1:5" ht="12.75">
      <c r="A2" s="190"/>
      <c r="B2" s="190"/>
      <c r="C2" s="190"/>
      <c r="D2" s="190"/>
      <c r="E2" s="309"/>
    </row>
    <row r="4" spans="1:5" ht="15">
      <c r="A4" s="745" t="s">
        <v>190</v>
      </c>
      <c r="B4" s="745"/>
      <c r="C4" s="745"/>
      <c r="D4" s="745"/>
      <c r="E4" s="745"/>
    </row>
    <row r="5" spans="1:5" ht="15">
      <c r="A5" s="745" t="s">
        <v>240</v>
      </c>
      <c r="B5" s="745"/>
      <c r="C5" s="745"/>
      <c r="D5" s="745"/>
      <c r="E5" s="745"/>
    </row>
    <row r="7" spans="2:5" ht="12.75">
      <c r="B7" s="170"/>
      <c r="C7" s="170"/>
      <c r="D7" s="170"/>
      <c r="E7" s="310" t="s">
        <v>136</v>
      </c>
    </row>
    <row r="9" spans="1:5" ht="17.25" customHeight="1">
      <c r="A9" s="171" t="s">
        <v>137</v>
      </c>
      <c r="B9" s="171" t="s">
        <v>933</v>
      </c>
      <c r="C9" s="171" t="s">
        <v>934</v>
      </c>
      <c r="D9" s="171" t="s">
        <v>6</v>
      </c>
      <c r="E9" s="311" t="s">
        <v>227</v>
      </c>
    </row>
    <row r="10" spans="1:4" ht="17.25" customHeight="1">
      <c r="A10" s="172"/>
      <c r="B10" s="173"/>
      <c r="C10" s="173"/>
      <c r="D10" s="173"/>
    </row>
    <row r="11" spans="1:5" ht="17.25" customHeight="1">
      <c r="A11" s="174" t="s">
        <v>161</v>
      </c>
      <c r="B11" s="173"/>
      <c r="C11" s="173">
        <v>1</v>
      </c>
      <c r="D11" s="173">
        <v>1</v>
      </c>
      <c r="E11" s="285">
        <f>D11/C11</f>
        <v>1</v>
      </c>
    </row>
    <row r="12" spans="1:5" ht="17.25" customHeight="1">
      <c r="A12" s="172" t="s">
        <v>138</v>
      </c>
      <c r="B12" s="173"/>
      <c r="C12" s="173">
        <v>2119</v>
      </c>
      <c r="D12" s="173">
        <v>2119</v>
      </c>
      <c r="E12" s="285">
        <f>D12/C12</f>
        <v>1</v>
      </c>
    </row>
    <row r="13" spans="1:5" ht="17.25" customHeight="1">
      <c r="A13" s="177" t="s">
        <v>192</v>
      </c>
      <c r="B13" s="176"/>
      <c r="C13" s="176">
        <v>28268</v>
      </c>
      <c r="D13" s="176">
        <v>28268</v>
      </c>
      <c r="E13" s="312">
        <f>D13/C13</f>
        <v>1</v>
      </c>
    </row>
    <row r="14" spans="1:5" ht="17.25" customHeight="1">
      <c r="A14" s="178" t="s">
        <v>140</v>
      </c>
      <c r="B14" s="179">
        <f>SUM(B11:B13)</f>
        <v>0</v>
      </c>
      <c r="C14" s="179">
        <f>SUM(C11:C13)</f>
        <v>30388</v>
      </c>
      <c r="D14" s="179">
        <f>SUM(D11:D13)</f>
        <v>30388</v>
      </c>
      <c r="E14" s="313">
        <f>D14/C14</f>
        <v>1</v>
      </c>
    </row>
    <row r="15" spans="1:5" ht="17.25" customHeight="1">
      <c r="A15" s="180"/>
      <c r="B15" s="181"/>
      <c r="C15" s="181"/>
      <c r="D15" s="181"/>
      <c r="E15" s="289"/>
    </row>
    <row r="16" spans="1:5" ht="17.25" customHeight="1">
      <c r="A16" s="182" t="s">
        <v>162</v>
      </c>
      <c r="B16" s="181"/>
      <c r="C16" s="181">
        <v>0</v>
      </c>
      <c r="D16" s="181">
        <v>0</v>
      </c>
      <c r="E16" s="289">
        <v>0</v>
      </c>
    </row>
    <row r="17" spans="1:5" ht="17.25" customHeight="1">
      <c r="A17" s="172" t="s">
        <v>141</v>
      </c>
      <c r="B17" s="173"/>
      <c r="C17" s="173">
        <v>0</v>
      </c>
      <c r="D17" s="173">
        <v>0</v>
      </c>
      <c r="E17" s="285">
        <v>0</v>
      </c>
    </row>
    <row r="18" spans="1:5" ht="17.25" customHeight="1">
      <c r="A18" s="182" t="s">
        <v>150</v>
      </c>
      <c r="B18" s="181"/>
      <c r="C18" s="181">
        <v>0</v>
      </c>
      <c r="D18" s="181">
        <v>0</v>
      </c>
      <c r="E18" s="289">
        <v>0</v>
      </c>
    </row>
    <row r="19" spans="1:5" ht="17.25" customHeight="1">
      <c r="A19" s="177" t="s">
        <v>151</v>
      </c>
      <c r="B19" s="176"/>
      <c r="C19" s="176">
        <v>0</v>
      </c>
      <c r="D19" s="176">
        <v>0</v>
      </c>
      <c r="E19" s="312">
        <v>0</v>
      </c>
    </row>
    <row r="20" spans="1:5" ht="17.25" customHeight="1">
      <c r="A20" s="178" t="s">
        <v>152</v>
      </c>
      <c r="B20" s="179">
        <f>SUM(B16:B19)</f>
        <v>0</v>
      </c>
      <c r="C20" s="179">
        <f>SUM(C16:C19)</f>
        <v>0</v>
      </c>
      <c r="D20" s="179">
        <f>SUM(D16:D19)</f>
        <v>0</v>
      </c>
      <c r="E20" s="313">
        <f>SUM(E16:E19)</f>
        <v>0</v>
      </c>
    </row>
    <row r="21" spans="1:4" ht="17.25" customHeight="1">
      <c r="A21" s="172"/>
      <c r="B21" s="173"/>
      <c r="C21" s="173"/>
      <c r="D21" s="173"/>
    </row>
    <row r="22" spans="1:5" ht="17.25" customHeight="1">
      <c r="A22" s="183" t="s">
        <v>836</v>
      </c>
      <c r="B22" s="184">
        <f>B14+B20</f>
        <v>0</v>
      </c>
      <c r="C22" s="184">
        <f>C14+C20</f>
        <v>30388</v>
      </c>
      <c r="D22" s="184">
        <f>D14+D20</f>
        <v>30388</v>
      </c>
      <c r="E22" s="316">
        <f>E14+E20</f>
        <v>1</v>
      </c>
    </row>
    <row r="23" spans="1:4" ht="17.25" customHeight="1">
      <c r="A23" s="172"/>
      <c r="B23" s="173"/>
      <c r="C23" s="173"/>
      <c r="D23" s="173"/>
    </row>
    <row r="24" spans="1:4" ht="17.25" customHeight="1">
      <c r="A24" s="172"/>
      <c r="B24" s="173"/>
      <c r="C24" s="173"/>
      <c r="D24" s="173"/>
    </row>
    <row r="25" spans="1:5" ht="17.25" customHeight="1">
      <c r="A25" s="171" t="s">
        <v>153</v>
      </c>
      <c r="B25" s="171" t="s">
        <v>933</v>
      </c>
      <c r="C25" s="171" t="s">
        <v>934</v>
      </c>
      <c r="D25" s="171" t="s">
        <v>6</v>
      </c>
      <c r="E25" s="311" t="s">
        <v>227</v>
      </c>
    </row>
    <row r="26" spans="1:4" ht="17.25" customHeight="1">
      <c r="A26" s="172"/>
      <c r="B26" s="173"/>
      <c r="C26" s="173"/>
      <c r="D26" s="173"/>
    </row>
    <row r="27" spans="1:5" ht="17.25" customHeight="1">
      <c r="A27" s="172" t="s">
        <v>154</v>
      </c>
      <c r="B27" s="173"/>
      <c r="C27" s="173">
        <v>1805</v>
      </c>
      <c r="D27" s="173">
        <v>1805</v>
      </c>
      <c r="E27" s="285">
        <f>D27/C27</f>
        <v>1</v>
      </c>
    </row>
    <row r="28" spans="1:5" ht="17.25" customHeight="1">
      <c r="A28" s="172" t="s">
        <v>155</v>
      </c>
      <c r="B28" s="173"/>
      <c r="C28" s="173">
        <v>457</v>
      </c>
      <c r="D28" s="173">
        <v>457</v>
      </c>
      <c r="E28" s="285">
        <f>D28/C28</f>
        <v>1</v>
      </c>
    </row>
    <row r="29" spans="1:5" ht="17.25" customHeight="1">
      <c r="A29" s="172" t="s">
        <v>156</v>
      </c>
      <c r="B29" s="173"/>
      <c r="C29" s="173">
        <v>428</v>
      </c>
      <c r="D29" s="173">
        <v>511</v>
      </c>
      <c r="E29" s="285">
        <f>D29/C29</f>
        <v>1.1939252336448598</v>
      </c>
    </row>
    <row r="30" spans="1:5" ht="17.25" customHeight="1">
      <c r="A30" s="185" t="s">
        <v>157</v>
      </c>
      <c r="B30" s="173"/>
      <c r="C30" s="173">
        <v>0</v>
      </c>
      <c r="D30" s="173">
        <v>0</v>
      </c>
      <c r="E30" s="285">
        <v>0</v>
      </c>
    </row>
    <row r="31" spans="1:5" ht="17.25" customHeight="1">
      <c r="A31" s="186" t="s">
        <v>158</v>
      </c>
      <c r="B31" s="187">
        <f>SUM(B27:B30)</f>
        <v>0</v>
      </c>
      <c r="C31" s="187">
        <f>SUM(C27:C30)</f>
        <v>2690</v>
      </c>
      <c r="D31" s="187">
        <f>SUM(D27:D30)</f>
        <v>2773</v>
      </c>
      <c r="E31" s="317">
        <f>D31/C31</f>
        <v>1.0308550185873606</v>
      </c>
    </row>
    <row r="32" spans="1:4" ht="17.25" customHeight="1">
      <c r="A32" s="172"/>
      <c r="B32" s="173"/>
      <c r="C32" s="173"/>
      <c r="D32" s="173"/>
    </row>
    <row r="33" spans="1:5" ht="17.25" customHeight="1">
      <c r="A33" s="186" t="s">
        <v>159</v>
      </c>
      <c r="B33" s="187"/>
      <c r="C33" s="187">
        <v>0</v>
      </c>
      <c r="D33" s="187">
        <v>0</v>
      </c>
      <c r="E33" s="317">
        <v>0</v>
      </c>
    </row>
    <row r="34" spans="1:4" ht="17.25" customHeight="1">
      <c r="A34" s="172"/>
      <c r="B34" s="173"/>
      <c r="C34" s="173"/>
      <c r="D34" s="173"/>
    </row>
    <row r="35" spans="1:5" ht="17.25" customHeight="1">
      <c r="A35" s="221" t="s">
        <v>191</v>
      </c>
      <c r="B35" s="189">
        <v>0</v>
      </c>
      <c r="C35" s="189">
        <v>27698</v>
      </c>
      <c r="D35" s="189">
        <v>0</v>
      </c>
      <c r="E35" s="318">
        <f>D35/C35</f>
        <v>0</v>
      </c>
    </row>
    <row r="36" spans="1:4" ht="17.25" customHeight="1">
      <c r="A36" s="172"/>
      <c r="B36" s="173"/>
      <c r="C36" s="173"/>
      <c r="D36" s="173"/>
    </row>
    <row r="37" spans="1:5" ht="17.25" customHeight="1">
      <c r="A37" s="183" t="s">
        <v>833</v>
      </c>
      <c r="B37" s="184">
        <f>SUM(B35,B33,B31)</f>
        <v>0</v>
      </c>
      <c r="C37" s="184">
        <f>SUM(C35,C33,C31)</f>
        <v>30388</v>
      </c>
      <c r="D37" s="184">
        <f>SUM(D35,D33,D31)</f>
        <v>2773</v>
      </c>
      <c r="E37" s="316">
        <f>D37/C37</f>
        <v>0.09125312623403975</v>
      </c>
    </row>
  </sheetData>
  <sheetProtection/>
  <mergeCells count="3">
    <mergeCell ref="A1:E1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" sqref="B3"/>
    </sheetView>
  </sheetViews>
  <sheetFormatPr defaultColWidth="11.7109375" defaultRowHeight="12.75"/>
  <cols>
    <col min="1" max="1" width="10.28125" style="33" customWidth="1"/>
    <col min="2" max="2" width="22.7109375" style="33" customWidth="1"/>
    <col min="3" max="3" width="10.28125" style="33" bestFit="1" customWidth="1"/>
    <col min="4" max="5" width="13.28125" style="33" bestFit="1" customWidth="1"/>
    <col min="6" max="6" width="13.28125" style="285" bestFit="1" customWidth="1"/>
    <col min="7" max="16384" width="11.7109375" style="33" customWidth="1"/>
  </cols>
  <sheetData>
    <row r="1" spans="1:6" ht="24.75" customHeight="1">
      <c r="A1" s="744" t="s">
        <v>131</v>
      </c>
      <c r="B1" s="744"/>
      <c r="C1" s="744"/>
      <c r="D1" s="744"/>
      <c r="E1" s="744"/>
      <c r="F1" s="744"/>
    </row>
    <row r="4" spans="1:6" ht="15">
      <c r="A4" s="751" t="s">
        <v>932</v>
      </c>
      <c r="B4" s="751"/>
      <c r="C4" s="751"/>
      <c r="D4" s="751"/>
      <c r="E4" s="751"/>
      <c r="F4" s="751"/>
    </row>
    <row r="5" spans="1:6" ht="15">
      <c r="A5" s="751" t="s">
        <v>246</v>
      </c>
      <c r="B5" s="751"/>
      <c r="C5" s="751"/>
      <c r="D5" s="751"/>
      <c r="E5" s="751"/>
      <c r="F5" s="751"/>
    </row>
    <row r="6" ht="15">
      <c r="A6" s="34"/>
    </row>
    <row r="7" spans="4:6" ht="12.75">
      <c r="D7" s="69"/>
      <c r="E7" s="69"/>
      <c r="F7" s="310" t="s">
        <v>7</v>
      </c>
    </row>
    <row r="8" spans="1:6" ht="17.25" customHeight="1">
      <c r="A8" s="750" t="s">
        <v>795</v>
      </c>
      <c r="B8" s="750"/>
      <c r="C8" s="35" t="s">
        <v>933</v>
      </c>
      <c r="D8" s="35" t="s">
        <v>934</v>
      </c>
      <c r="E8" s="35" t="s">
        <v>6</v>
      </c>
      <c r="F8" s="311" t="s">
        <v>227</v>
      </c>
    </row>
    <row r="9" spans="1:3" ht="17.25" customHeight="1">
      <c r="A9" s="748" t="s">
        <v>897</v>
      </c>
      <c r="B9" s="748"/>
      <c r="C9" s="36"/>
    </row>
    <row r="10" ht="17.25" customHeight="1">
      <c r="C10" s="36"/>
    </row>
    <row r="11" spans="2:6" ht="17.25" customHeight="1">
      <c r="B11" s="39" t="s">
        <v>168</v>
      </c>
      <c r="C11" s="36">
        <v>222</v>
      </c>
      <c r="D11" s="33">
        <v>419</v>
      </c>
      <c r="E11" s="33">
        <v>419</v>
      </c>
      <c r="F11" s="285">
        <f>E11/D11</f>
        <v>1</v>
      </c>
    </row>
    <row r="12" ht="17.25" customHeight="1">
      <c r="C12" s="36"/>
    </row>
    <row r="13" spans="2:6" ht="17.25" customHeight="1">
      <c r="B13" s="33" t="s">
        <v>898</v>
      </c>
      <c r="C13" s="36">
        <v>0</v>
      </c>
      <c r="D13" s="33">
        <v>0</v>
      </c>
      <c r="E13" s="33">
        <v>0</v>
      </c>
      <c r="F13" s="285">
        <v>0</v>
      </c>
    </row>
    <row r="14" ht="17.25" customHeight="1">
      <c r="C14" s="36"/>
    </row>
    <row r="15" spans="2:6" ht="17.25" customHeight="1">
      <c r="B15" s="39" t="s">
        <v>923</v>
      </c>
      <c r="C15" s="36">
        <v>168</v>
      </c>
      <c r="D15" s="33">
        <v>168</v>
      </c>
      <c r="E15" s="33">
        <v>168</v>
      </c>
      <c r="F15" s="285">
        <f>E15/D15</f>
        <v>1</v>
      </c>
    </row>
    <row r="16" spans="1:6" ht="17.25" customHeight="1">
      <c r="A16" s="749" t="s">
        <v>836</v>
      </c>
      <c r="B16" s="749"/>
      <c r="C16" s="37">
        <f>SUM(C11:C15)</f>
        <v>390</v>
      </c>
      <c r="D16" s="37">
        <f>SUM(D11:D15)</f>
        <v>587</v>
      </c>
      <c r="E16" s="37">
        <f>SUM(E11:E15)</f>
        <v>587</v>
      </c>
      <c r="F16" s="324">
        <f>E16/D16</f>
        <v>1</v>
      </c>
    </row>
    <row r="17" ht="17.25" customHeight="1">
      <c r="C17" s="36"/>
    </row>
    <row r="18" spans="1:3" ht="17.25" customHeight="1">
      <c r="A18" s="748" t="s">
        <v>899</v>
      </c>
      <c r="B18" s="748"/>
      <c r="C18" s="36"/>
    </row>
    <row r="19" ht="17.25" customHeight="1">
      <c r="C19" s="36"/>
    </row>
    <row r="20" spans="2:6" ht="17.25" customHeight="1">
      <c r="B20" s="33" t="s">
        <v>900</v>
      </c>
      <c r="C20" s="36">
        <v>206</v>
      </c>
      <c r="D20" s="33">
        <v>0</v>
      </c>
      <c r="E20" s="33">
        <v>0</v>
      </c>
      <c r="F20" s="285">
        <v>0</v>
      </c>
    </row>
    <row r="21" spans="2:6" ht="17.25" customHeight="1">
      <c r="B21" s="33" t="s">
        <v>901</v>
      </c>
      <c r="C21" s="36">
        <v>57</v>
      </c>
      <c r="D21" s="33">
        <v>0</v>
      </c>
      <c r="E21" s="33">
        <v>0</v>
      </c>
      <c r="F21" s="285">
        <v>0</v>
      </c>
    </row>
    <row r="22" spans="2:6" ht="17.25" customHeight="1">
      <c r="B22" s="33" t="s">
        <v>902</v>
      </c>
      <c r="C22" s="36">
        <v>127</v>
      </c>
      <c r="D22" s="33">
        <v>587</v>
      </c>
      <c r="E22" s="33">
        <v>461</v>
      </c>
      <c r="F22" s="285">
        <f>E22/D22</f>
        <v>0.7853492333901193</v>
      </c>
    </row>
    <row r="23" ht="17.25" customHeight="1">
      <c r="C23" s="36"/>
    </row>
    <row r="24" spans="1:6" ht="17.25" customHeight="1">
      <c r="A24" s="749" t="s">
        <v>833</v>
      </c>
      <c r="B24" s="749"/>
      <c r="C24" s="37">
        <f>SUM(C19:C22)</f>
        <v>390</v>
      </c>
      <c r="D24" s="37">
        <f>SUM(D19:D22)</f>
        <v>587</v>
      </c>
      <c r="E24" s="37">
        <f>SUM(E19:E22)</f>
        <v>461</v>
      </c>
      <c r="F24" s="324">
        <f>E24/D24</f>
        <v>0.7853492333901193</v>
      </c>
    </row>
    <row r="25" ht="17.25" customHeight="1">
      <c r="C25" s="36"/>
    </row>
    <row r="26" spans="1:3" ht="17.25" customHeight="1">
      <c r="A26" s="746"/>
      <c r="B26" s="746"/>
      <c r="C26" s="36"/>
    </row>
    <row r="27" ht="17.25" customHeight="1">
      <c r="C27" s="36"/>
    </row>
    <row r="28" ht="17.25" customHeight="1">
      <c r="C28" s="36"/>
    </row>
    <row r="29" ht="17.25" customHeight="1">
      <c r="C29" s="36"/>
    </row>
    <row r="30" spans="1:3" ht="17.25" customHeight="1">
      <c r="A30" s="747"/>
      <c r="B30" s="747"/>
      <c r="C30" s="38"/>
    </row>
    <row r="31" ht="17.25" customHeight="1">
      <c r="C31" s="36"/>
    </row>
    <row r="32" ht="17.25" customHeight="1"/>
  </sheetData>
  <sheetProtection/>
  <mergeCells count="10">
    <mergeCell ref="A8:B8"/>
    <mergeCell ref="A1:F1"/>
    <mergeCell ref="A4:F4"/>
    <mergeCell ref="A5:F5"/>
    <mergeCell ref="A26:B26"/>
    <mergeCell ref="A30:B30"/>
    <mergeCell ref="A9:B9"/>
    <mergeCell ref="A16:B16"/>
    <mergeCell ref="A18:B18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3" sqref="B3"/>
    </sheetView>
  </sheetViews>
  <sheetFormatPr defaultColWidth="11.7109375" defaultRowHeight="12.75"/>
  <cols>
    <col min="1" max="1" width="10.28125" style="33" customWidth="1"/>
    <col min="2" max="2" width="22.57421875" style="33" customWidth="1"/>
    <col min="3" max="3" width="10.28125" style="33" bestFit="1" customWidth="1"/>
    <col min="4" max="5" width="13.28125" style="33" bestFit="1" customWidth="1"/>
    <col min="6" max="6" width="13.28125" style="285" bestFit="1" customWidth="1"/>
    <col min="7" max="16384" width="11.7109375" style="33" customWidth="1"/>
  </cols>
  <sheetData>
    <row r="1" spans="1:6" ht="24.75" customHeight="1">
      <c r="A1" s="744" t="s">
        <v>132</v>
      </c>
      <c r="B1" s="744"/>
      <c r="C1" s="744"/>
      <c r="D1" s="744"/>
      <c r="E1" s="744"/>
      <c r="F1" s="744"/>
    </row>
    <row r="4" spans="1:6" ht="15">
      <c r="A4" s="751" t="s">
        <v>39</v>
      </c>
      <c r="B4" s="751"/>
      <c r="C4" s="751"/>
      <c r="D4" s="751"/>
      <c r="E4" s="751"/>
      <c r="F4" s="751"/>
    </row>
    <row r="5" spans="1:6" ht="15">
      <c r="A5" s="751" t="s">
        <v>246</v>
      </c>
      <c r="B5" s="751"/>
      <c r="C5" s="751"/>
      <c r="D5" s="751"/>
      <c r="E5" s="751"/>
      <c r="F5" s="751"/>
    </row>
    <row r="6" ht="15">
      <c r="A6" s="34"/>
    </row>
    <row r="7" spans="4:6" ht="12.75">
      <c r="D7" s="69"/>
      <c r="E7" s="69"/>
      <c r="F7" s="310" t="s">
        <v>7</v>
      </c>
    </row>
    <row r="8" spans="1:6" ht="17.25" customHeight="1">
      <c r="A8" s="750" t="s">
        <v>795</v>
      </c>
      <c r="B8" s="750"/>
      <c r="C8" s="35" t="s">
        <v>933</v>
      </c>
      <c r="D8" s="35" t="s">
        <v>934</v>
      </c>
      <c r="E8" s="35" t="s">
        <v>6</v>
      </c>
      <c r="F8" s="311" t="s">
        <v>227</v>
      </c>
    </row>
    <row r="9" spans="1:3" ht="17.25" customHeight="1">
      <c r="A9" s="748" t="s">
        <v>897</v>
      </c>
      <c r="B9" s="748"/>
      <c r="C9" s="36"/>
    </row>
    <row r="10" ht="17.25" customHeight="1">
      <c r="C10" s="36"/>
    </row>
    <row r="11" spans="2:6" ht="17.25" customHeight="1">
      <c r="B11" s="39" t="s">
        <v>41</v>
      </c>
      <c r="C11" s="36">
        <v>0</v>
      </c>
      <c r="D11" s="33">
        <v>60957</v>
      </c>
      <c r="E11" s="33">
        <v>58415</v>
      </c>
      <c r="F11" s="285">
        <f>E11/D11</f>
        <v>0.9582984726938661</v>
      </c>
    </row>
    <row r="12" ht="17.25" customHeight="1">
      <c r="C12" s="36"/>
    </row>
    <row r="13" spans="2:6" ht="17.25" customHeight="1">
      <c r="B13" s="33" t="s">
        <v>898</v>
      </c>
      <c r="C13" s="36">
        <v>0</v>
      </c>
      <c r="D13" s="33">
        <v>0</v>
      </c>
      <c r="E13" s="33">
        <v>0</v>
      </c>
      <c r="F13" s="285">
        <v>0</v>
      </c>
    </row>
    <row r="14" ht="17.25" customHeight="1">
      <c r="C14" s="36"/>
    </row>
    <row r="15" spans="2:6" ht="17.25" customHeight="1">
      <c r="B15" s="39" t="s">
        <v>923</v>
      </c>
      <c r="C15" s="36">
        <v>0</v>
      </c>
      <c r="D15" s="33">
        <v>0</v>
      </c>
      <c r="E15" s="33">
        <v>0</v>
      </c>
      <c r="F15" s="285">
        <v>0</v>
      </c>
    </row>
    <row r="16" spans="1:6" ht="17.25" customHeight="1">
      <c r="A16" s="749" t="s">
        <v>836</v>
      </c>
      <c r="B16" s="749"/>
      <c r="C16" s="37">
        <f>SUM(C11:C15)</f>
        <v>0</v>
      </c>
      <c r="D16" s="37">
        <f>SUM(D11:D15)</f>
        <v>60957</v>
      </c>
      <c r="E16" s="37">
        <f>SUM(E11:E15)</f>
        <v>58415</v>
      </c>
      <c r="F16" s="324">
        <f>E16/D16</f>
        <v>0.9582984726938661</v>
      </c>
    </row>
    <row r="17" ht="17.25" customHeight="1">
      <c r="C17" s="36"/>
    </row>
    <row r="18" spans="1:3" ht="17.25" customHeight="1">
      <c r="A18" s="748" t="s">
        <v>899</v>
      </c>
      <c r="B18" s="748"/>
      <c r="C18" s="36"/>
    </row>
    <row r="19" ht="17.25" customHeight="1">
      <c r="C19" s="36"/>
    </row>
    <row r="20" spans="2:6" ht="17.25" customHeight="1">
      <c r="B20" s="33" t="s">
        <v>900</v>
      </c>
      <c r="C20" s="36">
        <v>0</v>
      </c>
      <c r="D20" s="33">
        <v>36537</v>
      </c>
      <c r="E20" s="33">
        <v>36534</v>
      </c>
      <c r="F20" s="285">
        <f>E20/D20</f>
        <v>0.9999178914525002</v>
      </c>
    </row>
    <row r="21" spans="2:6" ht="17.25" customHeight="1">
      <c r="B21" s="33" t="s">
        <v>901</v>
      </c>
      <c r="C21" s="36">
        <v>0</v>
      </c>
      <c r="D21" s="33">
        <v>9417</v>
      </c>
      <c r="E21" s="33">
        <v>9414</v>
      </c>
      <c r="F21" s="285">
        <f>E21/D21</f>
        <v>0.9996814272061166</v>
      </c>
    </row>
    <row r="22" spans="2:6" ht="17.25" customHeight="1">
      <c r="B22" s="33" t="s">
        <v>902</v>
      </c>
      <c r="C22" s="36">
        <v>0</v>
      </c>
      <c r="D22" s="33">
        <v>6472</v>
      </c>
      <c r="E22" s="33">
        <v>4229</v>
      </c>
      <c r="F22" s="285">
        <f>E22/D22</f>
        <v>0.6534301606922126</v>
      </c>
    </row>
    <row r="23" spans="2:6" ht="17.25" customHeight="1">
      <c r="B23" s="39" t="s">
        <v>40</v>
      </c>
      <c r="C23" s="36">
        <v>0</v>
      </c>
      <c r="D23" s="33">
        <v>8531</v>
      </c>
      <c r="E23" s="33">
        <v>8531</v>
      </c>
      <c r="F23" s="285">
        <f>E23/D23</f>
        <v>1</v>
      </c>
    </row>
    <row r="24" spans="2:6" ht="17.25" customHeight="1">
      <c r="B24" s="39" t="s">
        <v>42</v>
      </c>
      <c r="C24" s="36">
        <v>0</v>
      </c>
      <c r="D24" s="33">
        <v>0</v>
      </c>
      <c r="E24" s="33">
        <v>0</v>
      </c>
      <c r="F24" s="285">
        <v>0</v>
      </c>
    </row>
    <row r="25" spans="1:6" ht="17.25" customHeight="1">
      <c r="A25" s="749" t="s">
        <v>833</v>
      </c>
      <c r="B25" s="749"/>
      <c r="C25" s="37">
        <f>SUM(C19:C24)</f>
        <v>0</v>
      </c>
      <c r="D25" s="37">
        <f>SUM(D19:D24)</f>
        <v>60957</v>
      </c>
      <c r="E25" s="37">
        <f>SUM(E19:E24)</f>
        <v>58708</v>
      </c>
      <c r="F25" s="324">
        <f>E25/D25</f>
        <v>0.963105139688633</v>
      </c>
    </row>
    <row r="26" ht="17.25" customHeight="1">
      <c r="C26" s="36"/>
    </row>
    <row r="27" spans="1:3" ht="17.25" customHeight="1">
      <c r="A27" s="746"/>
      <c r="B27" s="746"/>
      <c r="C27" s="36"/>
    </row>
    <row r="28" ht="17.25" customHeight="1">
      <c r="C28" s="36"/>
    </row>
    <row r="29" ht="17.25" customHeight="1">
      <c r="C29" s="36"/>
    </row>
    <row r="30" ht="17.25" customHeight="1">
      <c r="C30" s="36"/>
    </row>
    <row r="31" spans="1:3" ht="17.25" customHeight="1">
      <c r="A31" s="747"/>
      <c r="B31" s="747"/>
      <c r="C31" s="38"/>
    </row>
    <row r="32" ht="17.25" customHeight="1">
      <c r="C32" s="36"/>
    </row>
    <row r="33" ht="17.25" customHeight="1"/>
  </sheetData>
  <sheetProtection/>
  <mergeCells count="10">
    <mergeCell ref="A8:B8"/>
    <mergeCell ref="A1:F1"/>
    <mergeCell ref="A4:F4"/>
    <mergeCell ref="A5:F5"/>
    <mergeCell ref="A27:B27"/>
    <mergeCell ref="A31:B31"/>
    <mergeCell ref="A9:B9"/>
    <mergeCell ref="A16:B16"/>
    <mergeCell ref="A18:B18"/>
    <mergeCell ref="A25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J4"/>
    </sheetView>
  </sheetViews>
  <sheetFormatPr defaultColWidth="9.140625" defaultRowHeight="12.75"/>
  <cols>
    <col min="1" max="1" width="27.57421875" style="72" customWidth="1"/>
    <col min="2" max="2" width="12.7109375" style="72" bestFit="1" customWidth="1"/>
    <col min="3" max="3" width="15.28125" style="72" bestFit="1" customWidth="1"/>
    <col min="4" max="4" width="18.140625" style="72" bestFit="1" customWidth="1"/>
    <col min="5" max="5" width="17.7109375" style="72" bestFit="1" customWidth="1"/>
    <col min="6" max="7" width="14.28125" style="72" bestFit="1" customWidth="1"/>
    <col min="8" max="8" width="21.28125" style="72" bestFit="1" customWidth="1"/>
    <col min="9" max="9" width="14.28125" style="72" bestFit="1" customWidth="1"/>
    <col min="10" max="10" width="19.8515625" style="72" bestFit="1" customWidth="1"/>
    <col min="11" max="12" width="6.8515625" style="72" customWidth="1"/>
    <col min="13" max="16384" width="9.140625" style="72" customWidth="1"/>
  </cols>
  <sheetData>
    <row r="1" spans="1:10" ht="11.25">
      <c r="A1" s="653" t="s">
        <v>109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0" ht="11.25">
      <c r="A2" s="645" t="s">
        <v>926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0" ht="11.25">
      <c r="A3" s="645" t="s">
        <v>29</v>
      </c>
      <c r="B3" s="645"/>
      <c r="C3" s="645"/>
      <c r="D3" s="645"/>
      <c r="E3" s="645"/>
      <c r="F3" s="645"/>
      <c r="G3" s="645"/>
      <c r="H3" s="645"/>
      <c r="I3" s="645"/>
      <c r="J3" s="645"/>
    </row>
    <row r="4" spans="1:10" ht="11.25">
      <c r="A4" s="645"/>
      <c r="B4" s="645"/>
      <c r="C4" s="645"/>
      <c r="D4" s="645"/>
      <c r="E4" s="645"/>
      <c r="F4" s="645"/>
      <c r="G4" s="645"/>
      <c r="H4" s="645"/>
      <c r="I4" s="645"/>
      <c r="J4" s="645"/>
    </row>
    <row r="5" spans="1:10" ht="12" thickBot="1">
      <c r="A5" s="73"/>
      <c r="B5" s="73"/>
      <c r="C5" s="73"/>
      <c r="D5" s="73"/>
      <c r="E5" s="73"/>
      <c r="F5" s="73"/>
      <c r="G5" s="73"/>
      <c r="H5" s="73"/>
      <c r="I5" s="74"/>
      <c r="J5" s="75" t="s">
        <v>8</v>
      </c>
    </row>
    <row r="6" spans="1:12" s="77" customFormat="1" ht="24" customHeight="1" thickBot="1">
      <c r="A6" s="649" t="s">
        <v>795</v>
      </c>
      <c r="B6" s="650"/>
      <c r="C6" s="141" t="s">
        <v>9</v>
      </c>
      <c r="D6" s="141" t="s">
        <v>906</v>
      </c>
      <c r="E6" s="142" t="s">
        <v>10</v>
      </c>
      <c r="F6" s="141" t="s">
        <v>11</v>
      </c>
      <c r="G6" s="141" t="s">
        <v>815</v>
      </c>
      <c r="H6" s="141" t="s">
        <v>12</v>
      </c>
      <c r="I6" s="141" t="s">
        <v>13</v>
      </c>
      <c r="J6" s="142" t="s">
        <v>14</v>
      </c>
      <c r="K6" s="76"/>
      <c r="L6" s="76"/>
    </row>
    <row r="7" spans="1:10" ht="11.25">
      <c r="A7" s="651" t="s">
        <v>30</v>
      </c>
      <c r="B7" s="137" t="s">
        <v>16</v>
      </c>
      <c r="C7" s="140">
        <v>45855</v>
      </c>
      <c r="D7" s="140">
        <v>8119</v>
      </c>
      <c r="E7" s="140"/>
      <c r="F7" s="196">
        <v>90994</v>
      </c>
      <c r="G7" s="196">
        <v>16770</v>
      </c>
      <c r="H7" s="196">
        <v>12258</v>
      </c>
      <c r="I7" s="140">
        <f aca="true" t="shared" si="0" ref="I7:I51">F7+G7+H7</f>
        <v>120022</v>
      </c>
      <c r="J7" s="140">
        <f aca="true" t="shared" si="1" ref="J7:J51">C7+D7+E7+I7</f>
        <v>173996</v>
      </c>
    </row>
    <row r="8" spans="1:10" ht="11.25">
      <c r="A8" s="639"/>
      <c r="B8" s="205" t="s">
        <v>17</v>
      </c>
      <c r="C8" s="191">
        <v>76316</v>
      </c>
      <c r="D8" s="191">
        <v>3368</v>
      </c>
      <c r="E8" s="191"/>
      <c r="F8" s="206">
        <v>94251</v>
      </c>
      <c r="G8" s="206">
        <v>16770</v>
      </c>
      <c r="H8" s="206">
        <v>12258</v>
      </c>
      <c r="I8" s="191">
        <f>F8+G8+H8</f>
        <v>123279</v>
      </c>
      <c r="J8" s="191">
        <f>C8+D8+E8+I8</f>
        <v>202963</v>
      </c>
    </row>
    <row r="9" spans="1:10" ht="12" thickBot="1">
      <c r="A9" s="652"/>
      <c r="B9" s="205" t="s">
        <v>230</v>
      </c>
      <c r="C9" s="191">
        <v>58588</v>
      </c>
      <c r="D9" s="191">
        <v>3715</v>
      </c>
      <c r="E9" s="191"/>
      <c r="F9" s="206">
        <v>103859</v>
      </c>
      <c r="G9" s="206">
        <v>16446</v>
      </c>
      <c r="H9" s="206">
        <v>11878</v>
      </c>
      <c r="I9" s="191">
        <f t="shared" si="0"/>
        <v>132183</v>
      </c>
      <c r="J9" s="191">
        <f t="shared" si="1"/>
        <v>194486</v>
      </c>
    </row>
    <row r="10" spans="1:10" ht="11.25">
      <c r="A10" s="651" t="s">
        <v>31</v>
      </c>
      <c r="B10" s="137" t="s">
        <v>16</v>
      </c>
      <c r="C10" s="203">
        <v>7273</v>
      </c>
      <c r="D10" s="203">
        <v>0</v>
      </c>
      <c r="E10" s="203">
        <v>6975</v>
      </c>
      <c r="F10" s="204">
        <v>14496</v>
      </c>
      <c r="G10" s="204"/>
      <c r="H10" s="204"/>
      <c r="I10" s="203">
        <f t="shared" si="0"/>
        <v>14496</v>
      </c>
      <c r="J10" s="203">
        <f t="shared" si="1"/>
        <v>28744</v>
      </c>
    </row>
    <row r="11" spans="1:10" ht="11.25">
      <c r="A11" s="639"/>
      <c r="B11" s="205" t="s">
        <v>17</v>
      </c>
      <c r="C11" s="191">
        <v>13931</v>
      </c>
      <c r="D11" s="191">
        <v>0</v>
      </c>
      <c r="E11" s="191"/>
      <c r="F11" s="206">
        <v>14496</v>
      </c>
      <c r="G11" s="206"/>
      <c r="H11" s="206"/>
      <c r="I11" s="191">
        <f>F11+G11+H11</f>
        <v>14496</v>
      </c>
      <c r="J11" s="191">
        <f>C11+D11+E11+I11</f>
        <v>28427</v>
      </c>
    </row>
    <row r="12" spans="1:10" ht="12" thickBot="1">
      <c r="A12" s="652"/>
      <c r="B12" s="205" t="s">
        <v>230</v>
      </c>
      <c r="C12" s="191">
        <v>103326</v>
      </c>
      <c r="D12" s="191">
        <v>7152</v>
      </c>
      <c r="E12" s="191"/>
      <c r="F12" s="206">
        <v>50262</v>
      </c>
      <c r="G12" s="206"/>
      <c r="H12" s="206"/>
      <c r="I12" s="191">
        <f t="shared" si="0"/>
        <v>50262</v>
      </c>
      <c r="J12" s="191">
        <f>C12+D12+E12+I12</f>
        <v>160740</v>
      </c>
    </row>
    <row r="13" spans="1:10" ht="11.25">
      <c r="A13" s="651" t="s">
        <v>32</v>
      </c>
      <c r="B13" s="137" t="s">
        <v>16</v>
      </c>
      <c r="C13" s="203">
        <v>48550</v>
      </c>
      <c r="D13" s="203"/>
      <c r="E13" s="203"/>
      <c r="F13" s="204"/>
      <c r="G13" s="204"/>
      <c r="H13" s="204"/>
      <c r="I13" s="203">
        <f t="shared" si="0"/>
        <v>0</v>
      </c>
      <c r="J13" s="203">
        <f t="shared" si="1"/>
        <v>48550</v>
      </c>
    </row>
    <row r="14" spans="1:10" ht="11.25">
      <c r="A14" s="639"/>
      <c r="B14" s="205" t="s">
        <v>17</v>
      </c>
      <c r="C14" s="191">
        <v>45943</v>
      </c>
      <c r="D14" s="191"/>
      <c r="E14" s="191"/>
      <c r="F14" s="206"/>
      <c r="G14" s="206"/>
      <c r="H14" s="206"/>
      <c r="I14" s="191">
        <f>F14+G14+H14</f>
        <v>0</v>
      </c>
      <c r="J14" s="191">
        <f>C14+D14+E14+I14</f>
        <v>45943</v>
      </c>
    </row>
    <row r="15" spans="1:10" ht="12" thickBot="1">
      <c r="A15" s="652"/>
      <c r="B15" s="205" t="s">
        <v>230</v>
      </c>
      <c r="C15" s="191">
        <v>20274</v>
      </c>
      <c r="D15" s="191"/>
      <c r="E15" s="191"/>
      <c r="F15" s="206"/>
      <c r="G15" s="206"/>
      <c r="H15" s="206"/>
      <c r="I15" s="191">
        <f t="shared" si="0"/>
        <v>0</v>
      </c>
      <c r="J15" s="191">
        <f t="shared" si="1"/>
        <v>20274</v>
      </c>
    </row>
    <row r="16" spans="1:10" ht="11.25">
      <c r="A16" s="651" t="s">
        <v>33</v>
      </c>
      <c r="B16" s="137" t="s">
        <v>16</v>
      </c>
      <c r="C16" s="203">
        <v>0</v>
      </c>
      <c r="D16" s="203"/>
      <c r="E16" s="203"/>
      <c r="F16" s="204"/>
      <c r="G16" s="204"/>
      <c r="H16" s="204"/>
      <c r="I16" s="203">
        <f t="shared" si="0"/>
        <v>0</v>
      </c>
      <c r="J16" s="203">
        <f t="shared" si="1"/>
        <v>0</v>
      </c>
    </row>
    <row r="17" spans="1:10" ht="11.25">
      <c r="A17" s="639"/>
      <c r="B17" s="205" t="s">
        <v>17</v>
      </c>
      <c r="C17" s="191">
        <v>0</v>
      </c>
      <c r="D17" s="191"/>
      <c r="E17" s="191"/>
      <c r="F17" s="206"/>
      <c r="G17" s="206"/>
      <c r="H17" s="206"/>
      <c r="I17" s="191">
        <f>F17+G17+H17</f>
        <v>0</v>
      </c>
      <c r="J17" s="191">
        <f>C17+D17+E17+I17</f>
        <v>0</v>
      </c>
    </row>
    <row r="18" spans="1:10" ht="12" thickBot="1">
      <c r="A18" s="652"/>
      <c r="B18" s="205" t="s">
        <v>230</v>
      </c>
      <c r="C18" s="191">
        <v>0</v>
      </c>
      <c r="D18" s="191"/>
      <c r="E18" s="191"/>
      <c r="F18" s="206"/>
      <c r="G18" s="206"/>
      <c r="H18" s="206"/>
      <c r="I18" s="191">
        <f t="shared" si="0"/>
        <v>0</v>
      </c>
      <c r="J18" s="191">
        <f t="shared" si="1"/>
        <v>0</v>
      </c>
    </row>
    <row r="19" spans="1:10" ht="11.25">
      <c r="A19" s="651" t="s">
        <v>86</v>
      </c>
      <c r="B19" s="137" t="s">
        <v>16</v>
      </c>
      <c r="C19" s="203">
        <v>0</v>
      </c>
      <c r="D19" s="203"/>
      <c r="E19" s="203"/>
      <c r="F19" s="204"/>
      <c r="G19" s="204"/>
      <c r="H19" s="204"/>
      <c r="I19" s="203">
        <f t="shared" si="0"/>
        <v>0</v>
      </c>
      <c r="J19" s="203">
        <f t="shared" si="1"/>
        <v>0</v>
      </c>
    </row>
    <row r="20" spans="1:10" ht="11.25">
      <c r="A20" s="639"/>
      <c r="B20" s="205" t="s">
        <v>17</v>
      </c>
      <c r="C20" s="191">
        <v>0</v>
      </c>
      <c r="D20" s="191"/>
      <c r="E20" s="191"/>
      <c r="F20" s="206"/>
      <c r="G20" s="206"/>
      <c r="H20" s="206"/>
      <c r="I20" s="191">
        <f>F20+G20+H20</f>
        <v>0</v>
      </c>
      <c r="J20" s="191">
        <f>C20+D20+E20+I20</f>
        <v>0</v>
      </c>
    </row>
    <row r="21" spans="1:10" ht="12" thickBot="1">
      <c r="A21" s="652"/>
      <c r="B21" s="205" t="s">
        <v>230</v>
      </c>
      <c r="C21" s="191">
        <v>0</v>
      </c>
      <c r="D21" s="191"/>
      <c r="E21" s="191"/>
      <c r="F21" s="206"/>
      <c r="G21" s="206"/>
      <c r="H21" s="206"/>
      <c r="I21" s="191">
        <f t="shared" si="0"/>
        <v>0</v>
      </c>
      <c r="J21" s="191">
        <f t="shared" si="1"/>
        <v>0</v>
      </c>
    </row>
    <row r="22" spans="1:10" ht="11.25">
      <c r="A22" s="651" t="s">
        <v>34</v>
      </c>
      <c r="B22" s="137" t="s">
        <v>16</v>
      </c>
      <c r="C22" s="203">
        <v>8600</v>
      </c>
      <c r="D22" s="203"/>
      <c r="E22" s="203"/>
      <c r="F22" s="204"/>
      <c r="G22" s="204"/>
      <c r="H22" s="204"/>
      <c r="I22" s="203">
        <f t="shared" si="0"/>
        <v>0</v>
      </c>
      <c r="J22" s="203">
        <f>C22+D22+E22+I22</f>
        <v>8600</v>
      </c>
    </row>
    <row r="23" spans="1:10" ht="11.25">
      <c r="A23" s="639"/>
      <c r="B23" s="205" t="s">
        <v>17</v>
      </c>
      <c r="C23" s="191">
        <v>64351</v>
      </c>
      <c r="D23" s="191">
        <v>8633</v>
      </c>
      <c r="E23" s="191"/>
      <c r="F23" s="206"/>
      <c r="G23" s="206"/>
      <c r="H23" s="206">
        <v>965</v>
      </c>
      <c r="I23" s="191">
        <f>F23+G23+H23</f>
        <v>965</v>
      </c>
      <c r="J23" s="191">
        <f>C23+D23+E23+I23</f>
        <v>73949</v>
      </c>
    </row>
    <row r="24" spans="1:10" ht="12" thickBot="1">
      <c r="A24" s="652"/>
      <c r="B24" s="205" t="s">
        <v>230</v>
      </c>
      <c r="C24" s="191">
        <v>64351</v>
      </c>
      <c r="D24" s="191">
        <v>8633</v>
      </c>
      <c r="E24" s="191"/>
      <c r="F24" s="206">
        <v>41556</v>
      </c>
      <c r="G24" s="206"/>
      <c r="H24" s="206">
        <v>965</v>
      </c>
      <c r="I24" s="191">
        <f t="shared" si="0"/>
        <v>42521</v>
      </c>
      <c r="J24" s="191">
        <f t="shared" si="1"/>
        <v>115505</v>
      </c>
    </row>
    <row r="25" spans="1:10" ht="11.25">
      <c r="A25" s="651" t="s">
        <v>35</v>
      </c>
      <c r="B25" s="137" t="s">
        <v>16</v>
      </c>
      <c r="C25" s="203">
        <v>0</v>
      </c>
      <c r="D25" s="203"/>
      <c r="E25" s="203"/>
      <c r="F25" s="204"/>
      <c r="G25" s="204"/>
      <c r="H25" s="204"/>
      <c r="I25" s="203">
        <f t="shared" si="0"/>
        <v>0</v>
      </c>
      <c r="J25" s="203">
        <f t="shared" si="1"/>
        <v>0</v>
      </c>
    </row>
    <row r="26" spans="1:10" ht="11.25">
      <c r="A26" s="639"/>
      <c r="B26" s="205" t="s">
        <v>17</v>
      </c>
      <c r="C26" s="191">
        <v>26327</v>
      </c>
      <c r="D26" s="191"/>
      <c r="E26" s="191"/>
      <c r="F26" s="206"/>
      <c r="G26" s="206"/>
      <c r="H26" s="206"/>
      <c r="I26" s="191">
        <f>F26+G26+H26</f>
        <v>0</v>
      </c>
      <c r="J26" s="191">
        <f>C26+D26+E26+I26</f>
        <v>26327</v>
      </c>
    </row>
    <row r="27" spans="1:10" ht="12" thickBot="1">
      <c r="A27" s="652"/>
      <c r="B27" s="205" t="s">
        <v>230</v>
      </c>
      <c r="C27" s="191">
        <v>26327</v>
      </c>
      <c r="D27" s="191"/>
      <c r="E27" s="191"/>
      <c r="F27" s="206"/>
      <c r="G27" s="206"/>
      <c r="H27" s="206"/>
      <c r="I27" s="191">
        <f t="shared" si="0"/>
        <v>0</v>
      </c>
      <c r="J27" s="191">
        <f t="shared" si="1"/>
        <v>26327</v>
      </c>
    </row>
    <row r="28" spans="1:10" ht="11.25">
      <c r="A28" s="651" t="s">
        <v>36</v>
      </c>
      <c r="B28" s="137" t="s">
        <v>16</v>
      </c>
      <c r="C28" s="203">
        <v>150255</v>
      </c>
      <c r="D28" s="203"/>
      <c r="E28" s="203"/>
      <c r="F28" s="204"/>
      <c r="G28" s="204"/>
      <c r="H28" s="204"/>
      <c r="I28" s="214">
        <f t="shared" si="0"/>
        <v>0</v>
      </c>
      <c r="J28" s="197">
        <f t="shared" si="1"/>
        <v>150255</v>
      </c>
    </row>
    <row r="29" spans="1:10" ht="11.25">
      <c r="A29" s="639"/>
      <c r="B29" s="205" t="s">
        <v>17</v>
      </c>
      <c r="C29" s="191">
        <v>65153</v>
      </c>
      <c r="D29" s="191"/>
      <c r="E29" s="191"/>
      <c r="F29" s="206"/>
      <c r="G29" s="206"/>
      <c r="H29" s="206"/>
      <c r="I29" s="212">
        <f>F29+G29+H29</f>
        <v>0</v>
      </c>
      <c r="J29" s="213">
        <f>C29+D29+E29+I29</f>
        <v>65153</v>
      </c>
    </row>
    <row r="30" spans="1:10" ht="12" thickBot="1">
      <c r="A30" s="652"/>
      <c r="B30" s="205" t="s">
        <v>230</v>
      </c>
      <c r="C30" s="191">
        <v>52947</v>
      </c>
      <c r="D30" s="191">
        <v>4</v>
      </c>
      <c r="E30" s="191"/>
      <c r="F30" s="206">
        <v>657</v>
      </c>
      <c r="G30" s="206"/>
      <c r="H30" s="206"/>
      <c r="I30" s="212">
        <f t="shared" si="0"/>
        <v>657</v>
      </c>
      <c r="J30" s="213">
        <f t="shared" si="1"/>
        <v>53608</v>
      </c>
    </row>
    <row r="31" spans="1:10" ht="11.25">
      <c r="A31" s="651" t="s">
        <v>37</v>
      </c>
      <c r="B31" s="137" t="s">
        <v>16</v>
      </c>
      <c r="C31" s="203">
        <v>0</v>
      </c>
      <c r="D31" s="203"/>
      <c r="E31" s="203"/>
      <c r="F31" s="204">
        <v>31475</v>
      </c>
      <c r="G31" s="204"/>
      <c r="H31" s="204"/>
      <c r="I31" s="203">
        <f t="shared" si="0"/>
        <v>31475</v>
      </c>
      <c r="J31" s="203">
        <f t="shared" si="1"/>
        <v>31475</v>
      </c>
    </row>
    <row r="32" spans="1:10" ht="11.25">
      <c r="A32" s="639"/>
      <c r="B32" s="205" t="s">
        <v>17</v>
      </c>
      <c r="C32" s="191">
        <v>0</v>
      </c>
      <c r="D32" s="191"/>
      <c r="E32" s="191"/>
      <c r="F32" s="206">
        <v>31475</v>
      </c>
      <c r="G32" s="206"/>
      <c r="H32" s="206"/>
      <c r="I32" s="191">
        <f>F32+G32+H32</f>
        <v>31475</v>
      </c>
      <c r="J32" s="191">
        <f>C32+D32+E32+I32</f>
        <v>31475</v>
      </c>
    </row>
    <row r="33" spans="1:10" ht="12" thickBot="1">
      <c r="A33" s="652"/>
      <c r="B33" s="205" t="s">
        <v>230</v>
      </c>
      <c r="C33" s="191">
        <v>0</v>
      </c>
      <c r="D33" s="191"/>
      <c r="E33" s="191"/>
      <c r="F33" s="206">
        <v>29064</v>
      </c>
      <c r="G33" s="206"/>
      <c r="H33" s="206"/>
      <c r="I33" s="191">
        <f t="shared" si="0"/>
        <v>29064</v>
      </c>
      <c r="J33" s="191">
        <f t="shared" si="1"/>
        <v>29064</v>
      </c>
    </row>
    <row r="34" spans="1:10" ht="11.25">
      <c r="A34" s="646" t="s">
        <v>44</v>
      </c>
      <c r="B34" s="137" t="s">
        <v>16</v>
      </c>
      <c r="C34" s="203">
        <v>356210</v>
      </c>
      <c r="D34" s="203"/>
      <c r="E34" s="203"/>
      <c r="F34" s="204"/>
      <c r="G34" s="204"/>
      <c r="H34" s="204"/>
      <c r="I34" s="214">
        <f t="shared" si="0"/>
        <v>0</v>
      </c>
      <c r="J34" s="197">
        <f t="shared" si="1"/>
        <v>356210</v>
      </c>
    </row>
    <row r="35" spans="1:10" ht="11.25">
      <c r="A35" s="647"/>
      <c r="B35" s="205" t="s">
        <v>17</v>
      </c>
      <c r="C35" s="191">
        <f>402584-48811</f>
        <v>353773</v>
      </c>
      <c r="D35" s="191"/>
      <c r="E35" s="191"/>
      <c r="F35" s="206"/>
      <c r="G35" s="206"/>
      <c r="H35" s="206"/>
      <c r="I35" s="212">
        <f>F35+G35+H35</f>
        <v>0</v>
      </c>
      <c r="J35" s="213">
        <f>C35+D35+E35+I35</f>
        <v>353773</v>
      </c>
    </row>
    <row r="36" spans="1:10" ht="12" thickBot="1">
      <c r="A36" s="647"/>
      <c r="B36" s="205" t="s">
        <v>230</v>
      </c>
      <c r="C36" s="191">
        <f>390198-48811</f>
        <v>341387</v>
      </c>
      <c r="D36" s="191">
        <v>5</v>
      </c>
      <c r="E36" s="191"/>
      <c r="F36" s="206"/>
      <c r="G36" s="206"/>
      <c r="H36" s="206"/>
      <c r="I36" s="212">
        <f t="shared" si="0"/>
        <v>0</v>
      </c>
      <c r="J36" s="213">
        <f t="shared" si="1"/>
        <v>341392</v>
      </c>
    </row>
    <row r="37" spans="1:10" ht="11.25">
      <c r="A37" s="598"/>
      <c r="B37" s="601" t="s">
        <v>16</v>
      </c>
      <c r="C37" s="197">
        <v>0</v>
      </c>
      <c r="D37" s="197"/>
      <c r="E37" s="197"/>
      <c r="F37" s="602"/>
      <c r="G37" s="602"/>
      <c r="H37" s="602"/>
      <c r="I37" s="197"/>
      <c r="J37" s="197">
        <f t="shared" si="1"/>
        <v>0</v>
      </c>
    </row>
    <row r="38" spans="1:10" ht="22.5">
      <c r="A38" s="599" t="s">
        <v>790</v>
      </c>
      <c r="B38" s="498" t="s">
        <v>17</v>
      </c>
      <c r="C38" s="603">
        <v>48811</v>
      </c>
      <c r="D38" s="603"/>
      <c r="E38" s="603"/>
      <c r="F38" s="604"/>
      <c r="G38" s="604"/>
      <c r="H38" s="604"/>
      <c r="I38" s="603"/>
      <c r="J38" s="213">
        <f>C38+D38+E38+I38</f>
        <v>48811</v>
      </c>
    </row>
    <row r="39" spans="1:10" ht="12" thickBot="1">
      <c r="A39" s="600"/>
      <c r="B39" s="605" t="s">
        <v>230</v>
      </c>
      <c r="C39" s="606">
        <v>48811</v>
      </c>
      <c r="D39" s="606"/>
      <c r="E39" s="606"/>
      <c r="F39" s="607"/>
      <c r="G39" s="607"/>
      <c r="H39" s="607"/>
      <c r="I39" s="606"/>
      <c r="J39" s="213">
        <f t="shared" si="1"/>
        <v>48811</v>
      </c>
    </row>
    <row r="40" spans="1:10" ht="11.25">
      <c r="A40" s="651" t="s">
        <v>788</v>
      </c>
      <c r="B40" s="137" t="s">
        <v>16</v>
      </c>
      <c r="C40" s="203">
        <v>575277</v>
      </c>
      <c r="D40" s="203"/>
      <c r="E40" s="203"/>
      <c r="F40" s="204"/>
      <c r="G40" s="204"/>
      <c r="H40" s="204"/>
      <c r="I40" s="203">
        <f t="shared" si="0"/>
        <v>0</v>
      </c>
      <c r="J40" s="203">
        <f t="shared" si="1"/>
        <v>575277</v>
      </c>
    </row>
    <row r="41" spans="1:10" ht="11.25">
      <c r="A41" s="639"/>
      <c r="B41" s="205" t="s">
        <v>17</v>
      </c>
      <c r="C41" s="191">
        <v>789692</v>
      </c>
      <c r="D41" s="191"/>
      <c r="E41" s="191"/>
      <c r="F41" s="206"/>
      <c r="G41" s="206"/>
      <c r="H41" s="206"/>
      <c r="I41" s="191">
        <f>F41+G41+H41</f>
        <v>0</v>
      </c>
      <c r="J41" s="191">
        <f>C41+D41+E41+I41</f>
        <v>789692</v>
      </c>
    </row>
    <row r="42" spans="1:10" ht="12" thickBot="1">
      <c r="A42" s="652"/>
      <c r="B42" s="205" t="s">
        <v>230</v>
      </c>
      <c r="C42" s="191">
        <v>789692</v>
      </c>
      <c r="D42" s="191"/>
      <c r="E42" s="191"/>
      <c r="F42" s="206"/>
      <c r="G42" s="206"/>
      <c r="H42" s="206"/>
      <c r="I42" s="191">
        <f t="shared" si="0"/>
        <v>0</v>
      </c>
      <c r="J42" s="191">
        <f t="shared" si="1"/>
        <v>789692</v>
      </c>
    </row>
    <row r="43" spans="1:10" ht="11.25">
      <c r="A43" s="651" t="s">
        <v>169</v>
      </c>
      <c r="B43" s="137" t="s">
        <v>16</v>
      </c>
      <c r="C43" s="203">
        <v>0</v>
      </c>
      <c r="D43" s="203"/>
      <c r="E43" s="203"/>
      <c r="F43" s="204"/>
      <c r="G43" s="204"/>
      <c r="H43" s="204"/>
      <c r="I43" s="203">
        <f>F43+G43+H43</f>
        <v>0</v>
      </c>
      <c r="J43" s="203">
        <f>C43+D43+E43+I43</f>
        <v>0</v>
      </c>
    </row>
    <row r="44" spans="1:10" ht="11.25">
      <c r="A44" s="639"/>
      <c r="B44" s="205" t="s">
        <v>17</v>
      </c>
      <c r="C44" s="191">
        <v>158</v>
      </c>
      <c r="D44" s="191"/>
      <c r="E44" s="191"/>
      <c r="F44" s="206"/>
      <c r="G44" s="206"/>
      <c r="H44" s="206"/>
      <c r="I44" s="191">
        <f>F44+G44+H44</f>
        <v>0</v>
      </c>
      <c r="J44" s="191">
        <f>C44+D44+E44+I44</f>
        <v>158</v>
      </c>
    </row>
    <row r="45" spans="1:10" ht="12" thickBot="1">
      <c r="A45" s="652"/>
      <c r="B45" s="205" t="s">
        <v>230</v>
      </c>
      <c r="C45" s="191">
        <v>158</v>
      </c>
      <c r="D45" s="191"/>
      <c r="E45" s="191"/>
      <c r="F45" s="206"/>
      <c r="G45" s="206"/>
      <c r="H45" s="206"/>
      <c r="I45" s="191">
        <f>F45+G45+H45</f>
        <v>0</v>
      </c>
      <c r="J45" s="191">
        <f>C45+D45+E45+I45</f>
        <v>158</v>
      </c>
    </row>
    <row r="46" spans="1:10" ht="11.25">
      <c r="A46" s="646" t="s">
        <v>38</v>
      </c>
      <c r="B46" s="137" t="s">
        <v>16</v>
      </c>
      <c r="C46" s="203">
        <v>182131</v>
      </c>
      <c r="D46" s="203"/>
      <c r="E46" s="203"/>
      <c r="F46" s="204"/>
      <c r="G46" s="204"/>
      <c r="H46" s="204"/>
      <c r="I46" s="203">
        <f t="shared" si="0"/>
        <v>0</v>
      </c>
      <c r="J46" s="203">
        <f t="shared" si="1"/>
        <v>182131</v>
      </c>
    </row>
    <row r="47" spans="1:10" ht="11.25">
      <c r="A47" s="647"/>
      <c r="B47" s="205" t="s">
        <v>17</v>
      </c>
      <c r="C47" s="191">
        <v>34400</v>
      </c>
      <c r="D47" s="191"/>
      <c r="E47" s="191"/>
      <c r="F47" s="206"/>
      <c r="G47" s="206"/>
      <c r="H47" s="206"/>
      <c r="I47" s="191">
        <f>F47+G47+H47</f>
        <v>0</v>
      </c>
      <c r="J47" s="191">
        <f>C47+D47+E47+I47</f>
        <v>34400</v>
      </c>
    </row>
    <row r="48" spans="1:10" ht="12" thickBot="1">
      <c r="A48" s="647"/>
      <c r="B48" s="205" t="s">
        <v>230</v>
      </c>
      <c r="C48" s="191">
        <v>34400</v>
      </c>
      <c r="D48" s="191"/>
      <c r="E48" s="191"/>
      <c r="F48" s="206"/>
      <c r="G48" s="206"/>
      <c r="H48" s="206"/>
      <c r="I48" s="191">
        <f t="shared" si="0"/>
        <v>0</v>
      </c>
      <c r="J48" s="191">
        <f t="shared" si="1"/>
        <v>34400</v>
      </c>
    </row>
    <row r="49" spans="1:10" ht="11.25">
      <c r="A49" s="646" t="s">
        <v>898</v>
      </c>
      <c r="B49" s="137" t="s">
        <v>16</v>
      </c>
      <c r="C49" s="203">
        <v>0</v>
      </c>
      <c r="D49" s="203">
        <v>159717</v>
      </c>
      <c r="E49" s="203">
        <v>43941</v>
      </c>
      <c r="F49" s="204">
        <v>264781</v>
      </c>
      <c r="G49" s="204">
        <v>185496</v>
      </c>
      <c r="H49" s="204">
        <v>38311</v>
      </c>
      <c r="I49" s="203">
        <f t="shared" si="0"/>
        <v>488588</v>
      </c>
      <c r="J49" s="203">
        <f t="shared" si="1"/>
        <v>692246</v>
      </c>
    </row>
    <row r="50" spans="1:10" ht="11.25">
      <c r="A50" s="647"/>
      <c r="B50" s="205" t="s">
        <v>17</v>
      </c>
      <c r="C50" s="191">
        <v>0</v>
      </c>
      <c r="D50" s="191">
        <v>138270</v>
      </c>
      <c r="E50" s="191">
        <v>0</v>
      </c>
      <c r="F50" s="206">
        <v>300779</v>
      </c>
      <c r="G50" s="206">
        <v>201474</v>
      </c>
      <c r="H50" s="206">
        <v>39757</v>
      </c>
      <c r="I50" s="191">
        <f>F50+G50+H50</f>
        <v>542010</v>
      </c>
      <c r="J50" s="191">
        <f>C50+D50+E50+I50</f>
        <v>680280</v>
      </c>
    </row>
    <row r="51" spans="1:10" ht="12" thickBot="1">
      <c r="A51" s="647"/>
      <c r="B51" s="205" t="s">
        <v>230</v>
      </c>
      <c r="C51" s="191">
        <v>0</v>
      </c>
      <c r="D51" s="191">
        <v>135469</v>
      </c>
      <c r="E51" s="191">
        <v>0</v>
      </c>
      <c r="F51" s="206">
        <v>248761</v>
      </c>
      <c r="G51" s="206">
        <v>202728</v>
      </c>
      <c r="H51" s="206">
        <v>39668</v>
      </c>
      <c r="I51" s="191">
        <f t="shared" si="0"/>
        <v>491157</v>
      </c>
      <c r="J51" s="191">
        <f t="shared" si="1"/>
        <v>626626</v>
      </c>
    </row>
    <row r="52" spans="1:10" s="79" customFormat="1" ht="12.75">
      <c r="A52" s="642" t="s">
        <v>26</v>
      </c>
      <c r="B52" s="207" t="s">
        <v>16</v>
      </c>
      <c r="C52" s="208">
        <f aca="true" t="shared" si="2" ref="C52:I52">C7+C10+C13+C16+C19+C22+C25+C28+C31+C34+C40+C46+C49+C43</f>
        <v>1374151</v>
      </c>
      <c r="D52" s="208">
        <f t="shared" si="2"/>
        <v>167836</v>
      </c>
      <c r="E52" s="208">
        <f t="shared" si="2"/>
        <v>50916</v>
      </c>
      <c r="F52" s="209">
        <f t="shared" si="2"/>
        <v>401746</v>
      </c>
      <c r="G52" s="209">
        <f t="shared" si="2"/>
        <v>202266</v>
      </c>
      <c r="H52" s="209">
        <f t="shared" si="2"/>
        <v>50569</v>
      </c>
      <c r="I52" s="208">
        <f t="shared" si="2"/>
        <v>654581</v>
      </c>
      <c r="J52" s="208">
        <f>J7+J10+J13+J16+J19+J22+J25+J28+J31+J34+J37+J40+J46+J43</f>
        <v>1555238</v>
      </c>
    </row>
    <row r="53" spans="1:10" s="79" customFormat="1" ht="12.75">
      <c r="A53" s="643"/>
      <c r="B53" s="505" t="s">
        <v>17</v>
      </c>
      <c r="C53" s="579">
        <f aca="true" t="shared" si="3" ref="C53:I54">C8+C11+C14+C17+C20+C23+C26+C29+C32+C35+C41+C47+C50+C44</f>
        <v>1470044</v>
      </c>
      <c r="D53" s="579">
        <f t="shared" si="3"/>
        <v>150271</v>
      </c>
      <c r="E53" s="579">
        <f t="shared" si="3"/>
        <v>0</v>
      </c>
      <c r="F53" s="580">
        <f t="shared" si="3"/>
        <v>441001</v>
      </c>
      <c r="G53" s="580">
        <f t="shared" si="3"/>
        <v>218244</v>
      </c>
      <c r="H53" s="580">
        <f t="shared" si="3"/>
        <v>52980</v>
      </c>
      <c r="I53" s="579">
        <f t="shared" si="3"/>
        <v>712225</v>
      </c>
      <c r="J53" s="579">
        <f>J8+J11+J14+J17+J20+J23+J26+J29+J32+J35+J38+J41+J47+J44</f>
        <v>1701071</v>
      </c>
    </row>
    <row r="54" spans="1:10" s="79" customFormat="1" ht="13.5" thickBot="1">
      <c r="A54" s="644"/>
      <c r="B54" s="581" t="s">
        <v>230</v>
      </c>
      <c r="C54" s="210">
        <f t="shared" si="3"/>
        <v>1491450</v>
      </c>
      <c r="D54" s="210">
        <f t="shared" si="3"/>
        <v>154978</v>
      </c>
      <c r="E54" s="210">
        <f t="shared" si="3"/>
        <v>0</v>
      </c>
      <c r="F54" s="211">
        <f t="shared" si="3"/>
        <v>474159</v>
      </c>
      <c r="G54" s="211">
        <f t="shared" si="3"/>
        <v>219174</v>
      </c>
      <c r="H54" s="211">
        <f t="shared" si="3"/>
        <v>52511</v>
      </c>
      <c r="I54" s="210">
        <f t="shared" si="3"/>
        <v>745844</v>
      </c>
      <c r="J54" s="210">
        <f>J9+J12+J15+J18+J21+J24+J27+J30+J33+J36+J39+J42+J48+J45</f>
        <v>1814457</v>
      </c>
    </row>
    <row r="55" spans="1:10" s="79" customFormat="1" ht="12.75">
      <c r="A55" s="145"/>
      <c r="B55" s="146"/>
      <c r="C55" s="147"/>
      <c r="D55" s="147"/>
      <c r="E55" s="147"/>
      <c r="F55" s="198"/>
      <c r="G55" s="198"/>
      <c r="H55" s="198"/>
      <c r="I55" s="147"/>
      <c r="J55" s="147"/>
    </row>
    <row r="56" spans="1:10" s="79" customFormat="1" ht="25.5">
      <c r="A56" s="165" t="s">
        <v>104</v>
      </c>
      <c r="B56" s="159" t="s">
        <v>933</v>
      </c>
      <c r="C56" s="199" t="s">
        <v>934</v>
      </c>
      <c r="D56" s="199" t="s">
        <v>6</v>
      </c>
      <c r="E56" s="147"/>
      <c r="F56" s="198"/>
      <c r="G56" s="198"/>
      <c r="H56" s="198"/>
      <c r="I56" s="147"/>
      <c r="J56" s="147"/>
    </row>
    <row r="57" spans="1:4" ht="12.75">
      <c r="A57" s="149" t="s">
        <v>102</v>
      </c>
      <c r="B57" s="150">
        <f>J7+J10+J22+J31+J34+J37+J40+J46</f>
        <v>1356433</v>
      </c>
      <c r="C57" s="150">
        <f>J8+J11+J23+J32+J35+J41+J47</f>
        <v>1514679</v>
      </c>
      <c r="D57" s="150">
        <f>J9+J12+J24+J33+J36+J42+J48</f>
        <v>1665279</v>
      </c>
    </row>
    <row r="58" spans="1:4" ht="12.75">
      <c r="A58" s="149" t="s">
        <v>103</v>
      </c>
      <c r="B58" s="150">
        <f>J13+J16+J25+J28+J37</f>
        <v>198805</v>
      </c>
      <c r="C58" s="150">
        <f>J14+J17+J26+J29+J44+J38</f>
        <v>186392</v>
      </c>
      <c r="D58" s="150">
        <f>J15+J18+J27+J30+J45+J39</f>
        <v>149178</v>
      </c>
    </row>
    <row r="59" spans="1:4" ht="12.75">
      <c r="A59" s="149" t="s">
        <v>82</v>
      </c>
      <c r="B59" s="150">
        <f>SUM(B57:B58)</f>
        <v>1555238</v>
      </c>
      <c r="C59" s="150">
        <f>SUM(C57:C58)</f>
        <v>1701071</v>
      </c>
      <c r="D59" s="150">
        <f>SUM(D57:D58)</f>
        <v>1814457</v>
      </c>
    </row>
    <row r="60" spans="1:4" ht="12.75">
      <c r="A60" s="149" t="s">
        <v>83</v>
      </c>
      <c r="B60" s="150">
        <f>J22</f>
        <v>8600</v>
      </c>
      <c r="C60" s="150">
        <f>J23</f>
        <v>73949</v>
      </c>
      <c r="D60" s="150">
        <f>J24</f>
        <v>115505</v>
      </c>
    </row>
    <row r="61" spans="1:4" ht="12.75">
      <c r="A61" s="149" t="s">
        <v>84</v>
      </c>
      <c r="B61" s="150">
        <f>J25</f>
        <v>0</v>
      </c>
      <c r="C61" s="150">
        <f>J26</f>
        <v>26327</v>
      </c>
      <c r="D61" s="150">
        <f>J27</f>
        <v>26327</v>
      </c>
    </row>
    <row r="62" spans="1:4" ht="12.75">
      <c r="A62" s="149" t="s">
        <v>91</v>
      </c>
      <c r="B62" s="150">
        <f>J19</f>
        <v>0</v>
      </c>
      <c r="C62" s="150">
        <f>J21</f>
        <v>0</v>
      </c>
      <c r="D62" s="150"/>
    </row>
    <row r="63" spans="1:4" ht="12.75">
      <c r="A63" s="149" t="s">
        <v>87</v>
      </c>
      <c r="B63" s="150">
        <f>J16</f>
        <v>0</v>
      </c>
      <c r="C63" s="150">
        <f>J18</f>
        <v>0</v>
      </c>
      <c r="D63" s="150"/>
    </row>
    <row r="64" spans="1:4" ht="25.5">
      <c r="A64" s="151" t="s">
        <v>88</v>
      </c>
      <c r="B64" s="150">
        <f aca="true" t="shared" si="4" ref="B64:D65">B57-B60-B62</f>
        <v>1347833</v>
      </c>
      <c r="C64" s="150">
        <f>C57-C60-C62</f>
        <v>1440730</v>
      </c>
      <c r="D64" s="150">
        <f t="shared" si="4"/>
        <v>1549774</v>
      </c>
    </row>
    <row r="65" spans="1:4" ht="25.5">
      <c r="A65" s="151" t="s">
        <v>89</v>
      </c>
      <c r="B65" s="150">
        <f t="shared" si="4"/>
        <v>198805</v>
      </c>
      <c r="C65" s="150">
        <f t="shared" si="4"/>
        <v>160065</v>
      </c>
      <c r="D65" s="150">
        <f t="shared" si="4"/>
        <v>122851</v>
      </c>
    </row>
    <row r="66" spans="1:4" ht="38.25">
      <c r="A66" s="152" t="s">
        <v>90</v>
      </c>
      <c r="B66" s="153">
        <f>SUM(B64:B65)</f>
        <v>1546638</v>
      </c>
      <c r="C66" s="153">
        <f>SUM(C64:C65)</f>
        <v>1600795</v>
      </c>
      <c r="D66" s="153">
        <f>SUM(D64:D65)</f>
        <v>1672625</v>
      </c>
    </row>
    <row r="67" spans="1:4" ht="25.5">
      <c r="A67" s="151" t="s">
        <v>93</v>
      </c>
      <c r="B67" s="154">
        <f>B66-2!B64</f>
        <v>26921</v>
      </c>
      <c r="C67" s="154">
        <f>C66-2!C64</f>
        <v>50391</v>
      </c>
      <c r="D67" s="154">
        <f>D66-2!D64</f>
        <v>228721</v>
      </c>
    </row>
    <row r="68" spans="1:4" ht="12.75">
      <c r="A68" s="151" t="s">
        <v>92</v>
      </c>
      <c r="B68" s="155"/>
      <c r="C68" s="155"/>
      <c r="D68" s="155"/>
    </row>
    <row r="69" spans="1:4" ht="25.5">
      <c r="A69" s="156" t="s">
        <v>94</v>
      </c>
      <c r="B69" s="157">
        <f>B64-2!B62</f>
        <v>-3600</v>
      </c>
      <c r="C69" s="157">
        <f>C64-2!C62</f>
        <v>30248</v>
      </c>
      <c r="D69" s="157">
        <f>D64-2!D62</f>
        <v>138880</v>
      </c>
    </row>
    <row r="70" spans="1:4" ht="25.5">
      <c r="A70" s="156" t="s">
        <v>95</v>
      </c>
      <c r="B70" s="157">
        <f>B65-2!B63</f>
        <v>30521</v>
      </c>
      <c r="C70" s="157">
        <f>C65-2!C63</f>
        <v>20143</v>
      </c>
      <c r="D70" s="157">
        <f>D65-2!D63</f>
        <v>89841</v>
      </c>
    </row>
    <row r="71" spans="1:4" ht="22.5">
      <c r="A71" s="158" t="s">
        <v>99</v>
      </c>
      <c r="B71" s="150">
        <f>B59-2!B59</f>
        <v>0</v>
      </c>
      <c r="C71" s="150">
        <f>C59-2!C59</f>
        <v>0</v>
      </c>
      <c r="D71" s="150">
        <f>D59-2!D59</f>
        <v>220889</v>
      </c>
    </row>
    <row r="72" spans="1:4" ht="11.25">
      <c r="A72" s="158" t="s">
        <v>92</v>
      </c>
      <c r="B72" s="155"/>
      <c r="C72" s="155"/>
      <c r="D72" s="155"/>
    </row>
    <row r="73" spans="1:4" ht="22.5">
      <c r="A73" s="158" t="s">
        <v>100</v>
      </c>
      <c r="B73" s="150">
        <f>B57-2!B57</f>
        <v>5000</v>
      </c>
      <c r="C73" s="150">
        <f>C57-2!C57</f>
        <v>-5921</v>
      </c>
      <c r="D73" s="150">
        <f>D57-2!D57</f>
        <v>144267</v>
      </c>
    </row>
    <row r="74" spans="1:4" ht="22.5">
      <c r="A74" s="158" t="s">
        <v>101</v>
      </c>
      <c r="B74" s="150">
        <f>B58-2!B58</f>
        <v>-5000</v>
      </c>
      <c r="C74" s="150">
        <f>C58-2!C58</f>
        <v>5921</v>
      </c>
      <c r="D74" s="150">
        <f>D58-2!D58</f>
        <v>76622</v>
      </c>
    </row>
  </sheetData>
  <sheetProtection/>
  <mergeCells count="20">
    <mergeCell ref="A1:J1"/>
    <mergeCell ref="A2:J2"/>
    <mergeCell ref="A3:J3"/>
    <mergeCell ref="A6:B6"/>
    <mergeCell ref="A4:J4"/>
    <mergeCell ref="A22:A24"/>
    <mergeCell ref="A25:A27"/>
    <mergeCell ref="A28:A30"/>
    <mergeCell ref="A7:A9"/>
    <mergeCell ref="A10:A12"/>
    <mergeCell ref="A13:A15"/>
    <mergeCell ref="A16:A18"/>
    <mergeCell ref="A19:A21"/>
    <mergeCell ref="A52:A54"/>
    <mergeCell ref="A49:A51"/>
    <mergeCell ref="A31:A33"/>
    <mergeCell ref="A34:A36"/>
    <mergeCell ref="A40:A42"/>
    <mergeCell ref="A46:A48"/>
    <mergeCell ref="A43:A45"/>
  </mergeCells>
  <printOptions/>
  <pageMargins left="0" right="0" top="0.1968503937007874" bottom="0.1968503937007874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7.8515625" style="13" customWidth="1"/>
    <col min="2" max="2" width="15.7109375" style="13" customWidth="1"/>
    <col min="3" max="3" width="15.00390625" style="13" customWidth="1"/>
    <col min="4" max="4" width="15.28125" style="13" customWidth="1"/>
    <col min="5" max="5" width="17.28125" style="259" customWidth="1"/>
    <col min="6" max="16384" width="9.00390625" style="13" customWidth="1"/>
  </cols>
  <sheetData>
    <row r="1" spans="1:9" ht="12.75">
      <c r="A1" s="517" t="s">
        <v>110</v>
      </c>
      <c r="B1" s="517"/>
      <c r="C1" s="517"/>
      <c r="D1" s="517"/>
      <c r="E1" s="517"/>
      <c r="F1" s="611"/>
      <c r="G1" s="611"/>
      <c r="H1" s="611"/>
      <c r="I1" s="611"/>
    </row>
    <row r="3" spans="1:5" ht="15">
      <c r="A3" s="654" t="s">
        <v>905</v>
      </c>
      <c r="B3" s="654"/>
      <c r="C3" s="654"/>
      <c r="D3" s="654"/>
      <c r="E3" s="654"/>
    </row>
    <row r="4" spans="1:5" ht="15">
      <c r="A4" s="654" t="s">
        <v>240</v>
      </c>
      <c r="B4" s="654"/>
      <c r="C4" s="654"/>
      <c r="D4" s="654"/>
      <c r="E4" s="654"/>
    </row>
    <row r="5" spans="2:5" ht="13.5" thickBot="1">
      <c r="B5" s="14"/>
      <c r="C5" s="14"/>
      <c r="D5" s="14"/>
      <c r="E5" s="71" t="s">
        <v>817</v>
      </c>
    </row>
    <row r="6" spans="1:5" ht="26.25" thickBot="1">
      <c r="A6" s="101" t="s">
        <v>818</v>
      </c>
      <c r="B6" s="100" t="s">
        <v>939</v>
      </c>
      <c r="C6" s="100" t="s">
        <v>940</v>
      </c>
      <c r="D6" s="100" t="s">
        <v>6</v>
      </c>
      <c r="E6" s="260" t="s">
        <v>227</v>
      </c>
    </row>
    <row r="7" spans="1:5" ht="12.75">
      <c r="A7" s="102" t="s">
        <v>924</v>
      </c>
      <c r="B7" s="99"/>
      <c r="C7" s="113"/>
      <c r="D7" s="113"/>
      <c r="E7" s="261"/>
    </row>
    <row r="8" spans="1:5" ht="12.75">
      <c r="A8" s="103" t="s">
        <v>913</v>
      </c>
      <c r="B8" s="114">
        <v>49000</v>
      </c>
      <c r="C8" s="58">
        <v>44113</v>
      </c>
      <c r="D8" s="58">
        <v>5589</v>
      </c>
      <c r="E8" s="262">
        <f>D8/C8</f>
        <v>0.12669734545372113</v>
      </c>
    </row>
    <row r="9" spans="1:5" ht="12.75">
      <c r="A9" s="103" t="s">
        <v>914</v>
      </c>
      <c r="B9" s="115">
        <v>5000</v>
      </c>
      <c r="C9" s="58">
        <v>5000</v>
      </c>
      <c r="D9" s="58">
        <v>5000</v>
      </c>
      <c r="E9" s="262">
        <f aca="true" t="shared" si="0" ref="E9:E16">D9/C9</f>
        <v>1</v>
      </c>
    </row>
    <row r="10" spans="1:5" ht="12.75">
      <c r="A10" s="103" t="s">
        <v>938</v>
      </c>
      <c r="B10" s="116">
        <v>0</v>
      </c>
      <c r="C10" s="58">
        <v>2500</v>
      </c>
      <c r="D10" s="58">
        <v>0</v>
      </c>
      <c r="E10" s="262">
        <f t="shared" si="0"/>
        <v>0</v>
      </c>
    </row>
    <row r="11" spans="1:5" ht="12.75">
      <c r="A11" s="103" t="s">
        <v>64</v>
      </c>
      <c r="B11" s="117">
        <v>0</v>
      </c>
      <c r="C11" s="58">
        <v>532</v>
      </c>
      <c r="D11" s="58">
        <v>0</v>
      </c>
      <c r="E11" s="262">
        <f t="shared" si="0"/>
        <v>0</v>
      </c>
    </row>
    <row r="12" spans="1:5" ht="12.75">
      <c r="A12" s="103" t="s">
        <v>65</v>
      </c>
      <c r="B12" s="117">
        <v>0</v>
      </c>
      <c r="C12" s="58">
        <v>0</v>
      </c>
      <c r="D12" s="58">
        <v>0</v>
      </c>
      <c r="E12" s="262">
        <v>0</v>
      </c>
    </row>
    <row r="13" spans="1:5" ht="12.75">
      <c r="A13" s="103" t="s">
        <v>208</v>
      </c>
      <c r="B13" s="117">
        <v>0</v>
      </c>
      <c r="C13" s="58">
        <v>915</v>
      </c>
      <c r="D13" s="58">
        <v>0</v>
      </c>
      <c r="E13" s="262">
        <f t="shared" si="0"/>
        <v>0</v>
      </c>
    </row>
    <row r="14" spans="1:5" ht="12.75">
      <c r="A14" s="103" t="s">
        <v>70</v>
      </c>
      <c r="B14" s="117">
        <v>0</v>
      </c>
      <c r="C14" s="58">
        <v>381</v>
      </c>
      <c r="D14" s="58">
        <v>381</v>
      </c>
      <c r="E14" s="262">
        <f t="shared" si="0"/>
        <v>1</v>
      </c>
    </row>
    <row r="15" spans="1:5" ht="12.75">
      <c r="A15" s="103" t="s">
        <v>175</v>
      </c>
      <c r="B15" s="117">
        <v>0</v>
      </c>
      <c r="C15" s="58">
        <v>0</v>
      </c>
      <c r="D15" s="58">
        <v>0</v>
      </c>
      <c r="E15" s="262">
        <v>0</v>
      </c>
    </row>
    <row r="16" spans="1:5" ht="12.75">
      <c r="A16" s="103" t="s">
        <v>174</v>
      </c>
      <c r="B16" s="117">
        <v>0</v>
      </c>
      <c r="C16" s="58">
        <v>8100</v>
      </c>
      <c r="D16" s="58">
        <v>8100</v>
      </c>
      <c r="E16" s="262">
        <f t="shared" si="0"/>
        <v>1</v>
      </c>
    </row>
    <row r="17" spans="1:5" ht="12.75">
      <c r="A17" s="104" t="s">
        <v>819</v>
      </c>
      <c r="B17" s="59">
        <f>SUM(B8:B16)</f>
        <v>54000</v>
      </c>
      <c r="C17" s="59">
        <f>SUM(C8:C16)</f>
        <v>61541</v>
      </c>
      <c r="D17" s="59">
        <f>SUM(D8:D16)</f>
        <v>19070</v>
      </c>
      <c r="E17" s="263">
        <f>D17/C17</f>
        <v>0.3098747176678962</v>
      </c>
    </row>
    <row r="18" spans="1:5" ht="12.75">
      <c r="A18" s="104"/>
      <c r="B18" s="118"/>
      <c r="C18" s="58"/>
      <c r="D18" s="58"/>
      <c r="E18" s="262"/>
    </row>
    <row r="19" spans="1:5" ht="12.75">
      <c r="A19" s="105" t="s">
        <v>925</v>
      </c>
      <c r="B19" s="118"/>
      <c r="C19" s="58"/>
      <c r="D19" s="58"/>
      <c r="E19" s="262"/>
    </row>
    <row r="20" spans="1:5" ht="12.75">
      <c r="A20" s="106" t="s">
        <v>895</v>
      </c>
      <c r="B20" s="119">
        <v>1500</v>
      </c>
      <c r="C20" s="58">
        <v>0</v>
      </c>
      <c r="D20" s="58">
        <v>0</v>
      </c>
      <c r="E20" s="262">
        <v>0</v>
      </c>
    </row>
    <row r="21" spans="1:5" ht="12.75">
      <c r="A21" s="107" t="s">
        <v>918</v>
      </c>
      <c r="B21" s="61">
        <f>B20</f>
        <v>1500</v>
      </c>
      <c r="C21" s="60">
        <f>C20</f>
        <v>0</v>
      </c>
      <c r="D21" s="60">
        <f>D20</f>
        <v>0</v>
      </c>
      <c r="E21" s="264">
        <f>E20</f>
        <v>0</v>
      </c>
    </row>
    <row r="22" spans="1:5" ht="12.75">
      <c r="A22" s="107"/>
      <c r="B22" s="61"/>
      <c r="C22" s="58"/>
      <c r="D22" s="58"/>
      <c r="E22" s="262"/>
    </row>
    <row r="23" spans="1:5" ht="12.75">
      <c r="A23" s="108" t="s">
        <v>835</v>
      </c>
      <c r="B23" s="61"/>
      <c r="C23" s="58"/>
      <c r="D23" s="58"/>
      <c r="E23" s="262"/>
    </row>
    <row r="24" spans="1:5" ht="12.75">
      <c r="A24" s="109" t="s">
        <v>915</v>
      </c>
      <c r="B24" s="120">
        <v>16160</v>
      </c>
      <c r="C24" s="58">
        <v>16160</v>
      </c>
      <c r="D24" s="58">
        <v>0</v>
      </c>
      <c r="E24" s="262">
        <f>D24/C24</f>
        <v>0</v>
      </c>
    </row>
    <row r="25" spans="1:5" ht="12.75">
      <c r="A25" s="109" t="s">
        <v>916</v>
      </c>
      <c r="B25" s="62">
        <v>46000</v>
      </c>
      <c r="C25" s="58">
        <v>0</v>
      </c>
      <c r="D25" s="58">
        <v>0</v>
      </c>
      <c r="E25" s="597" t="s">
        <v>188</v>
      </c>
    </row>
    <row r="26" spans="1:5" ht="12.75">
      <c r="A26" s="109" t="s">
        <v>917</v>
      </c>
      <c r="B26" s="62">
        <v>12918</v>
      </c>
      <c r="C26" s="58">
        <v>24396</v>
      </c>
      <c r="D26" s="58">
        <v>0</v>
      </c>
      <c r="E26" s="262">
        <f aca="true" t="shared" si="1" ref="E26:E42">D26/C26</f>
        <v>0</v>
      </c>
    </row>
    <row r="27" spans="1:5" ht="12.75">
      <c r="A27" s="109" t="s">
        <v>206</v>
      </c>
      <c r="B27" s="62">
        <v>0</v>
      </c>
      <c r="C27" s="58">
        <v>5430</v>
      </c>
      <c r="D27" s="58">
        <v>0</v>
      </c>
      <c r="E27" s="262">
        <f t="shared" si="1"/>
        <v>0</v>
      </c>
    </row>
    <row r="28" spans="1:5" ht="12.75">
      <c r="A28" s="110" t="s">
        <v>820</v>
      </c>
      <c r="B28" s="61">
        <f>SUM(B24:B26)</f>
        <v>75078</v>
      </c>
      <c r="C28" s="60">
        <f>SUM(C24:C27)</f>
        <v>45986</v>
      </c>
      <c r="D28" s="60">
        <f>SUM(D24:D27)</f>
        <v>0</v>
      </c>
      <c r="E28" s="264">
        <f t="shared" si="1"/>
        <v>0</v>
      </c>
    </row>
    <row r="29" spans="1:5" ht="12.75">
      <c r="A29" s="107"/>
      <c r="B29" s="62"/>
      <c r="C29" s="58"/>
      <c r="D29" s="58"/>
      <c r="E29" s="262"/>
    </row>
    <row r="30" spans="1:5" ht="12.75">
      <c r="A30" s="110" t="s">
        <v>821</v>
      </c>
      <c r="B30" s="61"/>
      <c r="C30" s="58"/>
      <c r="D30" s="58"/>
      <c r="E30" s="262"/>
    </row>
    <row r="31" spans="1:5" ht="12.75">
      <c r="A31" s="111" t="s">
        <v>822</v>
      </c>
      <c r="B31" s="62">
        <v>3807</v>
      </c>
      <c r="C31" s="58">
        <v>3807</v>
      </c>
      <c r="D31" s="58">
        <v>3807</v>
      </c>
      <c r="E31" s="262">
        <f t="shared" si="1"/>
        <v>1</v>
      </c>
    </row>
    <row r="32" spans="1:5" ht="12.75">
      <c r="A32" s="111" t="s">
        <v>823</v>
      </c>
      <c r="B32" s="62">
        <v>1000</v>
      </c>
      <c r="C32" s="58">
        <v>1000</v>
      </c>
      <c r="D32" s="58">
        <v>700</v>
      </c>
      <c r="E32" s="262">
        <f t="shared" si="1"/>
        <v>0.7</v>
      </c>
    </row>
    <row r="33" spans="1:5" ht="12.75">
      <c r="A33" s="111" t="s">
        <v>207</v>
      </c>
      <c r="B33" s="62">
        <v>0</v>
      </c>
      <c r="C33" s="58">
        <v>582</v>
      </c>
      <c r="D33" s="58">
        <v>582</v>
      </c>
      <c r="E33" s="262">
        <f t="shared" si="1"/>
        <v>1</v>
      </c>
    </row>
    <row r="34" spans="1:5" ht="12.75">
      <c r="A34" s="111" t="s">
        <v>69</v>
      </c>
      <c r="B34" s="62">
        <v>0</v>
      </c>
      <c r="C34" s="58">
        <v>2477</v>
      </c>
      <c r="D34" s="58">
        <v>2477</v>
      </c>
      <c r="E34" s="262">
        <f t="shared" si="1"/>
        <v>1</v>
      </c>
    </row>
    <row r="35" spans="1:5" ht="12.75">
      <c r="A35" s="107" t="s">
        <v>824</v>
      </c>
      <c r="B35" s="61">
        <f>SUM(B31:B34)</f>
        <v>4807</v>
      </c>
      <c r="C35" s="61">
        <f>SUM(C31:C34)</f>
        <v>7866</v>
      </c>
      <c r="D35" s="61">
        <f>SUM(D31:D34)</f>
        <v>7566</v>
      </c>
      <c r="E35" s="264">
        <f t="shared" si="1"/>
        <v>0.96186117467582</v>
      </c>
    </row>
    <row r="36" spans="1:5" ht="12.75">
      <c r="A36" s="111"/>
      <c r="B36" s="62"/>
      <c r="C36" s="58"/>
      <c r="D36" s="58"/>
      <c r="E36" s="262"/>
    </row>
    <row r="37" spans="1:5" ht="12.75">
      <c r="A37" s="112" t="s">
        <v>843</v>
      </c>
      <c r="B37" s="121"/>
      <c r="C37" s="58"/>
      <c r="D37" s="58"/>
      <c r="E37" s="262"/>
    </row>
    <row r="38" spans="1:5" ht="12.75">
      <c r="A38" s="109" t="s">
        <v>844</v>
      </c>
      <c r="B38" s="62">
        <v>10980</v>
      </c>
      <c r="C38" s="62">
        <v>4500</v>
      </c>
      <c r="D38" s="62">
        <v>2375</v>
      </c>
      <c r="E38" s="262">
        <f t="shared" si="1"/>
        <v>0.5277777777777778</v>
      </c>
    </row>
    <row r="39" spans="1:5" ht="12.75">
      <c r="A39" s="109" t="s">
        <v>839</v>
      </c>
      <c r="B39" s="62">
        <v>3343</v>
      </c>
      <c r="C39" s="62">
        <v>3343</v>
      </c>
      <c r="D39" s="62">
        <v>2119</v>
      </c>
      <c r="E39" s="262">
        <f t="shared" si="1"/>
        <v>0.6338618007777446</v>
      </c>
    </row>
    <row r="40" spans="1:5" ht="12.75">
      <c r="A40" s="109" t="s">
        <v>845</v>
      </c>
      <c r="B40" s="62">
        <v>1330</v>
      </c>
      <c r="C40" s="62">
        <v>1330</v>
      </c>
      <c r="D40" s="62">
        <v>794</v>
      </c>
      <c r="E40" s="262">
        <f t="shared" si="1"/>
        <v>0.5969924812030075</v>
      </c>
    </row>
    <row r="41" spans="1:5" ht="12.75">
      <c r="A41" s="109" t="s">
        <v>912</v>
      </c>
      <c r="B41" s="62">
        <v>17246</v>
      </c>
      <c r="C41" s="62">
        <v>0</v>
      </c>
      <c r="D41" s="62">
        <v>0</v>
      </c>
      <c r="E41" s="597" t="s">
        <v>188</v>
      </c>
    </row>
    <row r="42" spans="1:5" ht="13.5" thickBot="1">
      <c r="A42" s="112" t="s">
        <v>846</v>
      </c>
      <c r="B42" s="121">
        <f>SUM(B38:B41)</f>
        <v>32899</v>
      </c>
      <c r="C42" s="121">
        <f>SUM(C38:C41)</f>
        <v>9173</v>
      </c>
      <c r="D42" s="121">
        <f>SUM(D38:D41)</f>
        <v>5288</v>
      </c>
      <c r="E42" s="264">
        <f t="shared" si="1"/>
        <v>0.5764744358443258</v>
      </c>
    </row>
    <row r="43" spans="1:5" ht="13.5" thickBot="1">
      <c r="A43" s="124" t="s">
        <v>852</v>
      </c>
      <c r="B43" s="125">
        <f>B17+B21+B35+B42+B28</f>
        <v>168284</v>
      </c>
      <c r="C43" s="125">
        <f>C17+C21+C35+C42+C28</f>
        <v>124566</v>
      </c>
      <c r="D43" s="125">
        <f>D17+D21+D35+D42+D28</f>
        <v>31924</v>
      </c>
      <c r="E43" s="265">
        <f>D43/C43</f>
        <v>0.25628181044586806</v>
      </c>
    </row>
    <row r="44" spans="1:5" ht="12.75">
      <c r="A44" s="122"/>
      <c r="B44" s="123"/>
      <c r="C44" s="117"/>
      <c r="D44" s="117"/>
      <c r="E44" s="266"/>
    </row>
    <row r="45" spans="1:5" ht="12.75">
      <c r="A45" s="110" t="s">
        <v>847</v>
      </c>
      <c r="B45" s="61"/>
      <c r="C45" s="58"/>
      <c r="D45" s="58"/>
      <c r="E45" s="262"/>
    </row>
    <row r="46" spans="1:5" ht="12.75">
      <c r="A46" s="111" t="s">
        <v>848</v>
      </c>
      <c r="B46" s="62">
        <v>1460</v>
      </c>
      <c r="C46" s="62">
        <v>3650</v>
      </c>
      <c r="D46" s="62">
        <v>3650</v>
      </c>
      <c r="E46" s="262">
        <f aca="true" t="shared" si="2" ref="E46:E55">D46/C46</f>
        <v>1</v>
      </c>
    </row>
    <row r="47" spans="1:5" ht="12.75">
      <c r="A47" s="111" t="s">
        <v>849</v>
      </c>
      <c r="B47" s="62">
        <v>3901</v>
      </c>
      <c r="C47" s="62">
        <v>11645</v>
      </c>
      <c r="D47" s="62">
        <v>9752</v>
      </c>
      <c r="E47" s="262">
        <f t="shared" si="2"/>
        <v>0.8374409617861743</v>
      </c>
    </row>
    <row r="48" spans="1:5" ht="12.75">
      <c r="A48" s="111" t="s">
        <v>844</v>
      </c>
      <c r="B48" s="62">
        <v>18400</v>
      </c>
      <c r="C48" s="62">
        <v>25254</v>
      </c>
      <c r="D48" s="62">
        <v>26144</v>
      </c>
      <c r="E48" s="262">
        <f t="shared" si="2"/>
        <v>1.0352419418705947</v>
      </c>
    </row>
    <row r="49" spans="1:5" ht="12.75">
      <c r="A49" s="111" t="s">
        <v>911</v>
      </c>
      <c r="B49" s="62">
        <v>11760</v>
      </c>
      <c r="C49" s="62">
        <v>0</v>
      </c>
      <c r="D49" s="62">
        <v>0</v>
      </c>
      <c r="E49" s="597" t="s">
        <v>188</v>
      </c>
    </row>
    <row r="50" spans="1:5" ht="26.25" thickBot="1">
      <c r="A50" s="613" t="s">
        <v>613</v>
      </c>
      <c r="B50" s="121">
        <f>SUM(B46:B49)</f>
        <v>35521</v>
      </c>
      <c r="C50" s="121">
        <f>SUM(C46:C49)</f>
        <v>40549</v>
      </c>
      <c r="D50" s="121">
        <f>SUM(D46:D49)</f>
        <v>39546</v>
      </c>
      <c r="E50" s="264">
        <f t="shared" si="2"/>
        <v>0.9752644948087499</v>
      </c>
    </row>
    <row r="51" spans="1:5" s="89" customFormat="1" ht="26.25" thickBot="1">
      <c r="A51" s="127" t="s">
        <v>0</v>
      </c>
      <c r="B51" s="128">
        <f>B43+B50</f>
        <v>203805</v>
      </c>
      <c r="C51" s="128">
        <f>C43+C50</f>
        <v>165115</v>
      </c>
      <c r="D51" s="128">
        <f>D43+D50</f>
        <v>71470</v>
      </c>
      <c r="E51" s="267">
        <f t="shared" si="2"/>
        <v>0.4328498319353178</v>
      </c>
    </row>
    <row r="52" spans="1:5" ht="12.75">
      <c r="A52" s="126" t="s">
        <v>66</v>
      </c>
      <c r="B52" s="117">
        <v>0</v>
      </c>
      <c r="C52" s="117">
        <v>356</v>
      </c>
      <c r="D52" s="117">
        <v>356</v>
      </c>
      <c r="E52" s="266">
        <f t="shared" si="2"/>
        <v>1</v>
      </c>
    </row>
    <row r="53" spans="1:5" ht="13.5" thickBot="1">
      <c r="A53" s="129" t="s">
        <v>244</v>
      </c>
      <c r="B53" s="130">
        <v>0</v>
      </c>
      <c r="C53" s="130">
        <v>15000</v>
      </c>
      <c r="D53" s="130">
        <v>730</v>
      </c>
      <c r="E53" s="268">
        <f t="shared" si="2"/>
        <v>0.048666666666666664</v>
      </c>
    </row>
    <row r="54" spans="1:5" s="88" customFormat="1" ht="13.5" thickBot="1">
      <c r="A54" s="133" t="s">
        <v>67</v>
      </c>
      <c r="B54" s="134">
        <f>SUM(B52:B53)</f>
        <v>0</v>
      </c>
      <c r="C54" s="134">
        <f>SUM(C52:C53)</f>
        <v>15356</v>
      </c>
      <c r="D54" s="134">
        <f>SUM(D52:D53)</f>
        <v>1086</v>
      </c>
      <c r="E54" s="269">
        <f t="shared" si="2"/>
        <v>0.07072154206824693</v>
      </c>
    </row>
    <row r="55" spans="1:5" s="90" customFormat="1" ht="15.75" thickBot="1">
      <c r="A55" s="131" t="s">
        <v>68</v>
      </c>
      <c r="B55" s="132">
        <f>B51+B54</f>
        <v>203805</v>
      </c>
      <c r="C55" s="132">
        <f>C51+C54</f>
        <v>180471</v>
      </c>
      <c r="D55" s="132">
        <f>D51+D54</f>
        <v>72556</v>
      </c>
      <c r="E55" s="270">
        <f t="shared" si="2"/>
        <v>0.40203689235389617</v>
      </c>
    </row>
  </sheetData>
  <sheetProtection/>
  <mergeCells count="2">
    <mergeCell ref="A3:E3"/>
    <mergeCell ref="A4:E4"/>
  </mergeCells>
  <printOptions/>
  <pageMargins left="0" right="0" top="0.7874015748031497" bottom="0.7874015748031497" header="0.5118110236220472" footer="0.5118110236220472"/>
  <pageSetup fitToHeight="0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8.8515625" style="239" bestFit="1" customWidth="1"/>
    <col min="2" max="2" width="17.140625" style="239" customWidth="1"/>
    <col min="3" max="3" width="11.140625" style="239" customWidth="1"/>
    <col min="4" max="4" width="2.421875" style="239" customWidth="1"/>
    <col min="5" max="5" width="6.140625" style="239" customWidth="1"/>
    <col min="6" max="6" width="17.00390625" style="239" customWidth="1"/>
    <col min="7" max="16384" width="9.00390625" style="239" customWidth="1"/>
  </cols>
  <sheetData>
    <row r="1" spans="1:12" ht="12">
      <c r="A1" s="653" t="s">
        <v>612</v>
      </c>
      <c r="B1" s="653"/>
      <c r="C1" s="653"/>
      <c r="D1" s="653"/>
      <c r="E1" s="653"/>
      <c r="F1" s="653"/>
      <c r="G1" s="238"/>
      <c r="H1" s="238"/>
      <c r="I1" s="238"/>
      <c r="J1" s="238"/>
      <c r="K1" s="238"/>
      <c r="L1" s="238"/>
    </row>
    <row r="2" spans="1:12" ht="12.75">
      <c r="A2" s="653" t="s">
        <v>111</v>
      </c>
      <c r="B2" s="630"/>
      <c r="C2" s="630"/>
      <c r="D2" s="630"/>
      <c r="E2" s="630"/>
      <c r="F2" s="630"/>
      <c r="G2" s="238"/>
      <c r="H2" s="238"/>
      <c r="I2" s="238"/>
      <c r="J2" s="238"/>
      <c r="K2" s="238"/>
      <c r="L2" s="238"/>
    </row>
    <row r="3" spans="1:12" ht="12.75">
      <c r="A3" s="594"/>
      <c r="B3" s="612"/>
      <c r="C3" s="612"/>
      <c r="D3" s="612"/>
      <c r="E3" s="612"/>
      <c r="F3" s="612"/>
      <c r="G3" s="238"/>
      <c r="H3" s="238"/>
      <c r="I3" s="238"/>
      <c r="J3" s="238"/>
      <c r="K3" s="238"/>
      <c r="L3" s="238"/>
    </row>
    <row r="4" spans="1:12" ht="12">
      <c r="A4" s="655" t="s">
        <v>245</v>
      </c>
      <c r="B4" s="655"/>
      <c r="C4" s="655"/>
      <c r="D4" s="655"/>
      <c r="E4" s="655"/>
      <c r="F4" s="655"/>
      <c r="G4" s="238"/>
      <c r="H4" s="238"/>
      <c r="I4" s="238"/>
      <c r="J4" s="238"/>
      <c r="K4" s="238"/>
      <c r="L4" s="238"/>
    </row>
    <row r="5" spans="2:12" ht="12">
      <c r="B5" s="238"/>
      <c r="C5" s="238"/>
      <c r="D5" s="656" t="s">
        <v>215</v>
      </c>
      <c r="E5" s="656"/>
      <c r="F5" s="656"/>
      <c r="G5" s="238"/>
      <c r="H5" s="238"/>
      <c r="I5" s="238"/>
      <c r="J5" s="238"/>
      <c r="K5" s="238"/>
      <c r="L5" s="238"/>
    </row>
    <row r="6" spans="1:12" ht="18" customHeight="1">
      <c r="A6" s="657" t="s">
        <v>216</v>
      </c>
      <c r="B6" s="659" t="s">
        <v>818</v>
      </c>
      <c r="C6" s="661" t="s">
        <v>217</v>
      </c>
      <c r="D6" s="627"/>
      <c r="E6" s="661" t="s">
        <v>6</v>
      </c>
      <c r="F6" s="627"/>
      <c r="G6" s="238"/>
      <c r="H6" s="238"/>
      <c r="I6" s="238"/>
      <c r="J6" s="238"/>
      <c r="K6" s="238"/>
      <c r="L6" s="238"/>
    </row>
    <row r="7" spans="1:12" ht="12">
      <c r="A7" s="658"/>
      <c r="B7" s="660"/>
      <c r="C7" s="628"/>
      <c r="D7" s="629"/>
      <c r="E7" s="628"/>
      <c r="F7" s="629"/>
      <c r="G7" s="238"/>
      <c r="H7" s="238"/>
      <c r="I7" s="238"/>
      <c r="J7" s="238"/>
      <c r="K7" s="238"/>
      <c r="L7" s="238"/>
    </row>
    <row r="8" spans="1:12" ht="17.25" customHeight="1">
      <c r="A8" s="240" t="s">
        <v>218</v>
      </c>
      <c r="B8" s="241"/>
      <c r="C8" s="631"/>
      <c r="D8" s="632"/>
      <c r="E8" s="631"/>
      <c r="F8" s="632"/>
      <c r="G8" s="238"/>
      <c r="H8" s="238"/>
      <c r="I8" s="238"/>
      <c r="J8" s="238"/>
      <c r="K8" s="238"/>
      <c r="L8" s="238"/>
    </row>
    <row r="9" spans="1:12" ht="17.25" customHeight="1">
      <c r="A9" s="616"/>
      <c r="B9" s="243" t="s">
        <v>622</v>
      </c>
      <c r="C9" s="615"/>
      <c r="D9" s="610"/>
      <c r="E9" s="609"/>
      <c r="F9" s="610">
        <v>180</v>
      </c>
      <c r="G9" s="238"/>
      <c r="H9" s="238"/>
      <c r="I9" s="238"/>
      <c r="J9" s="238"/>
      <c r="K9" s="238"/>
      <c r="L9" s="238"/>
    </row>
    <row r="10" spans="1:12" ht="17.25" customHeight="1">
      <c r="A10" s="616"/>
      <c r="B10" s="243" t="s">
        <v>623</v>
      </c>
      <c r="C10" s="615"/>
      <c r="D10" s="610"/>
      <c r="E10" s="609"/>
      <c r="F10" s="610">
        <v>115</v>
      </c>
      <c r="G10" s="238"/>
      <c r="H10" s="238"/>
      <c r="I10" s="238"/>
      <c r="J10" s="238"/>
      <c r="K10" s="238"/>
      <c r="L10" s="238"/>
    </row>
    <row r="11" spans="1:12" ht="17.25" customHeight="1">
      <c r="A11" s="616"/>
      <c r="B11" s="243" t="s">
        <v>624</v>
      </c>
      <c r="C11" s="615"/>
      <c r="D11" s="610"/>
      <c r="E11" s="609"/>
      <c r="F11" s="610">
        <v>219</v>
      </c>
      <c r="G11" s="238"/>
      <c r="H11" s="238"/>
      <c r="I11" s="238"/>
      <c r="J11" s="238"/>
      <c r="K11" s="238"/>
      <c r="L11" s="238"/>
    </row>
    <row r="12" spans="1:12" ht="17.25" customHeight="1">
      <c r="A12" s="616"/>
      <c r="B12" s="243" t="s">
        <v>625</v>
      </c>
      <c r="C12" s="615"/>
      <c r="D12" s="610"/>
      <c r="E12" s="609"/>
      <c r="F12" s="610">
        <v>216</v>
      </c>
      <c r="G12" s="238"/>
      <c r="H12" s="238"/>
      <c r="I12" s="238"/>
      <c r="J12" s="238"/>
      <c r="K12" s="238"/>
      <c r="L12" s="238"/>
    </row>
    <row r="13" spans="1:12" ht="17.25" customHeight="1">
      <c r="A13" s="616"/>
      <c r="B13" s="243" t="s">
        <v>626</v>
      </c>
      <c r="C13" s="615">
        <v>15000</v>
      </c>
      <c r="D13" s="610"/>
      <c r="E13" s="609"/>
      <c r="F13" s="610"/>
      <c r="G13" s="238"/>
      <c r="H13" s="238"/>
      <c r="I13" s="238"/>
      <c r="J13" s="238"/>
      <c r="K13" s="238"/>
      <c r="L13" s="238"/>
    </row>
    <row r="14" spans="1:12" ht="17.25" customHeight="1">
      <c r="A14" s="242" t="s">
        <v>219</v>
      </c>
      <c r="B14" s="243"/>
      <c r="C14" s="633">
        <f>SUM(C9:C13)</f>
        <v>15000</v>
      </c>
      <c r="D14" s="623"/>
      <c r="E14" s="633">
        <f>SUM(E9:F13)</f>
        <v>730</v>
      </c>
      <c r="F14" s="623"/>
      <c r="G14" s="238"/>
      <c r="H14" s="238"/>
      <c r="I14" s="238"/>
      <c r="J14" s="238"/>
      <c r="K14" s="238"/>
      <c r="L14" s="238"/>
    </row>
    <row r="15" spans="1:12" ht="12">
      <c r="A15" s="251"/>
      <c r="B15" s="582"/>
      <c r="C15" s="621"/>
      <c r="D15" s="622"/>
      <c r="E15" s="617"/>
      <c r="F15" s="618"/>
      <c r="G15" s="238"/>
      <c r="H15" s="238"/>
      <c r="I15" s="238"/>
      <c r="J15" s="238"/>
      <c r="K15" s="238"/>
      <c r="L15" s="238"/>
    </row>
    <row r="16" spans="1:12" s="245" customFormat="1" ht="17.25" customHeight="1">
      <c r="A16" s="624"/>
      <c r="B16" s="625"/>
      <c r="C16" s="626"/>
      <c r="D16" s="620"/>
      <c r="E16" s="626"/>
      <c r="F16" s="620"/>
      <c r="G16" s="244"/>
      <c r="H16" s="244"/>
      <c r="I16" s="244"/>
      <c r="J16" s="244"/>
      <c r="K16" s="244"/>
      <c r="L16" s="244"/>
    </row>
    <row r="17" spans="1:12" ht="17.25" customHeight="1">
      <c r="A17" s="246" t="s">
        <v>221</v>
      </c>
      <c r="B17" s="247"/>
      <c r="C17" s="619"/>
      <c r="D17" s="662"/>
      <c r="E17" s="619"/>
      <c r="F17" s="662"/>
      <c r="G17" s="238"/>
      <c r="H17" s="238"/>
      <c r="I17" s="238"/>
      <c r="J17" s="238"/>
      <c r="K17" s="238"/>
      <c r="L17" s="238"/>
    </row>
    <row r="18" spans="1:12" ht="17.25" customHeight="1">
      <c r="A18" s="246"/>
      <c r="B18" s="247"/>
      <c r="C18" s="665"/>
      <c r="D18" s="618"/>
      <c r="E18" s="665"/>
      <c r="F18" s="618"/>
      <c r="G18" s="238"/>
      <c r="H18" s="238"/>
      <c r="I18" s="238"/>
      <c r="J18" s="238"/>
      <c r="K18" s="238"/>
      <c r="L18" s="238"/>
    </row>
    <row r="19" spans="1:12" s="245" customFormat="1" ht="17.25" customHeight="1">
      <c r="A19" s="624" t="s">
        <v>220</v>
      </c>
      <c r="B19" s="625"/>
      <c r="C19" s="663">
        <f>SUM(C18:D18)</f>
        <v>0</v>
      </c>
      <c r="D19" s="664"/>
      <c r="E19" s="663">
        <f>SUM(E18:F18)</f>
        <v>0</v>
      </c>
      <c r="F19" s="664"/>
      <c r="G19" s="244"/>
      <c r="H19" s="244"/>
      <c r="I19" s="244"/>
      <c r="J19" s="244"/>
      <c r="K19" s="244"/>
      <c r="L19" s="244"/>
    </row>
    <row r="20" spans="1:12" ht="17.25" customHeight="1">
      <c r="A20" s="246" t="s">
        <v>222</v>
      </c>
      <c r="B20" s="247"/>
      <c r="C20" s="619"/>
      <c r="D20" s="662"/>
      <c r="E20" s="619"/>
      <c r="F20" s="662"/>
      <c r="G20" s="238"/>
      <c r="H20" s="238"/>
      <c r="I20" s="238"/>
      <c r="J20" s="238"/>
      <c r="K20" s="238"/>
      <c r="L20" s="238"/>
    </row>
    <row r="21" spans="1:12" ht="17.25" customHeight="1">
      <c r="A21" s="246"/>
      <c r="B21" s="247"/>
      <c r="C21" s="665"/>
      <c r="D21" s="618"/>
      <c r="E21" s="665"/>
      <c r="F21" s="618"/>
      <c r="G21" s="238"/>
      <c r="H21" s="238"/>
      <c r="I21" s="238"/>
      <c r="J21" s="238"/>
      <c r="K21" s="238"/>
      <c r="L21" s="238"/>
    </row>
    <row r="22" spans="1:12" s="245" customFormat="1" ht="17.25" customHeight="1">
      <c r="A22" s="624" t="s">
        <v>220</v>
      </c>
      <c r="B22" s="625"/>
      <c r="C22" s="663">
        <f>SUM(C21:D21)</f>
        <v>0</v>
      </c>
      <c r="D22" s="664"/>
      <c r="E22" s="663">
        <f>SUM(E21:F21)</f>
        <v>0</v>
      </c>
      <c r="F22" s="664"/>
      <c r="G22" s="244"/>
      <c r="H22" s="244"/>
      <c r="I22" s="244"/>
      <c r="J22" s="244"/>
      <c r="K22" s="244"/>
      <c r="L22" s="244"/>
    </row>
    <row r="23" spans="1:12" ht="17.25" customHeight="1">
      <c r="A23" s="668" t="s">
        <v>223</v>
      </c>
      <c r="B23" s="669"/>
      <c r="C23" s="670">
        <f>C14+C19+C22</f>
        <v>15000</v>
      </c>
      <c r="D23" s="671"/>
      <c r="E23" s="670">
        <f>E14+E19+E22</f>
        <v>730</v>
      </c>
      <c r="F23" s="671"/>
      <c r="G23" s="238"/>
      <c r="H23" s="238"/>
      <c r="I23" s="238"/>
      <c r="J23" s="238"/>
      <c r="K23" s="238"/>
      <c r="L23" s="238"/>
    </row>
    <row r="24" spans="1:12" ht="17.25" customHeight="1">
      <c r="A24" s="674"/>
      <c r="B24" s="675"/>
      <c r="C24" s="675"/>
      <c r="D24" s="675"/>
      <c r="E24" s="675"/>
      <c r="F24" s="676"/>
      <c r="G24" s="238"/>
      <c r="H24" s="238"/>
      <c r="I24" s="238"/>
      <c r="J24" s="238"/>
      <c r="K24" s="238"/>
      <c r="L24" s="238"/>
    </row>
    <row r="25" spans="1:12" ht="17.25" customHeight="1">
      <c r="A25" s="668"/>
      <c r="B25" s="677"/>
      <c r="C25" s="677"/>
      <c r="D25" s="677"/>
      <c r="E25" s="677"/>
      <c r="F25" s="669"/>
      <c r="G25" s="238"/>
      <c r="H25" s="238"/>
      <c r="I25" s="238"/>
      <c r="J25" s="238"/>
      <c r="K25" s="238"/>
      <c r="L25" s="238"/>
    </row>
    <row r="26" spans="1:12" ht="17.25" customHeight="1">
      <c r="A26" s="248" t="s">
        <v>224</v>
      </c>
      <c r="B26" s="678"/>
      <c r="C26" s="679"/>
      <c r="D26" s="679"/>
      <c r="E26" s="679"/>
      <c r="F26" s="680"/>
      <c r="G26" s="238"/>
      <c r="H26" s="238"/>
      <c r="I26" s="238"/>
      <c r="J26" s="238"/>
      <c r="K26" s="238"/>
      <c r="L26" s="238"/>
    </row>
    <row r="27" spans="1:12" ht="17.25" customHeight="1">
      <c r="A27" s="249"/>
      <c r="B27" s="250" t="s">
        <v>627</v>
      </c>
      <c r="C27" s="681">
        <v>356</v>
      </c>
      <c r="D27" s="681"/>
      <c r="E27" s="681">
        <v>356</v>
      </c>
      <c r="F27" s="681"/>
      <c r="G27" s="238"/>
      <c r="H27" s="238"/>
      <c r="I27" s="238"/>
      <c r="J27" s="238"/>
      <c r="K27" s="238"/>
      <c r="L27" s="238"/>
    </row>
    <row r="28" spans="1:12" ht="17.25" customHeight="1">
      <c r="A28" s="668" t="s">
        <v>220</v>
      </c>
      <c r="B28" s="669"/>
      <c r="C28" s="670">
        <f>SUM(C27:D27)</f>
        <v>356</v>
      </c>
      <c r="D28" s="671"/>
      <c r="E28" s="670">
        <f>SUM(E27:F27)</f>
        <v>356</v>
      </c>
      <c r="F28" s="671"/>
      <c r="G28" s="238"/>
      <c r="H28" s="238"/>
      <c r="I28" s="238"/>
      <c r="J28" s="238"/>
      <c r="K28" s="238"/>
      <c r="L28" s="238"/>
    </row>
    <row r="29" spans="1:12" ht="17.25" customHeight="1">
      <c r="A29" s="666" t="s">
        <v>225</v>
      </c>
      <c r="B29" s="667"/>
      <c r="C29" s="672">
        <f>SUM(C23+C28)</f>
        <v>15356</v>
      </c>
      <c r="D29" s="673"/>
      <c r="E29" s="672">
        <f>SUM(E23+E28)</f>
        <v>1086</v>
      </c>
      <c r="F29" s="673"/>
      <c r="G29" s="238"/>
      <c r="H29" s="238"/>
      <c r="I29" s="238"/>
      <c r="J29" s="238"/>
      <c r="K29" s="238"/>
      <c r="L29" s="238"/>
    </row>
    <row r="34" ht="6.75" customHeight="1"/>
    <row r="35" spans="1:11" ht="12" customHeight="1" hidden="1">
      <c r="A35" s="636" t="s">
        <v>226</v>
      </c>
      <c r="B35" s="636"/>
      <c r="C35" s="636"/>
      <c r="D35" s="636"/>
      <c r="E35" s="636"/>
      <c r="F35" s="636"/>
      <c r="G35" s="636"/>
      <c r="H35" s="636"/>
      <c r="I35" s="636"/>
      <c r="J35" s="636"/>
      <c r="K35" s="636"/>
    </row>
  </sheetData>
  <sheetProtection/>
  <mergeCells count="46">
    <mergeCell ref="A35:K35"/>
    <mergeCell ref="A24:F24"/>
    <mergeCell ref="E29:F29"/>
    <mergeCell ref="A25:F25"/>
    <mergeCell ref="B26:F26"/>
    <mergeCell ref="C27:D27"/>
    <mergeCell ref="E27:F27"/>
    <mergeCell ref="A28:B28"/>
    <mergeCell ref="C28:D28"/>
    <mergeCell ref="E28:F28"/>
    <mergeCell ref="A29:B29"/>
    <mergeCell ref="A22:B22"/>
    <mergeCell ref="C22:D22"/>
    <mergeCell ref="E22:F22"/>
    <mergeCell ref="A23:B23"/>
    <mergeCell ref="C23:D23"/>
    <mergeCell ref="E23:F23"/>
    <mergeCell ref="C29:D29"/>
    <mergeCell ref="C20:D20"/>
    <mergeCell ref="E20:F20"/>
    <mergeCell ref="C21:D21"/>
    <mergeCell ref="E21:F21"/>
    <mergeCell ref="C17:D17"/>
    <mergeCell ref="E17:F17"/>
    <mergeCell ref="A19:B19"/>
    <mergeCell ref="C19:D19"/>
    <mergeCell ref="E19:F19"/>
    <mergeCell ref="C18:D18"/>
    <mergeCell ref="E18:F18"/>
    <mergeCell ref="E8:F8"/>
    <mergeCell ref="C14:D14"/>
    <mergeCell ref="E14:F14"/>
    <mergeCell ref="A16:B16"/>
    <mergeCell ref="C16:D16"/>
    <mergeCell ref="E16:F16"/>
    <mergeCell ref="C15:D15"/>
    <mergeCell ref="E15:F15"/>
    <mergeCell ref="C8:D8"/>
    <mergeCell ref="A1:F1"/>
    <mergeCell ref="A4:F4"/>
    <mergeCell ref="D5:F5"/>
    <mergeCell ref="A6:A7"/>
    <mergeCell ref="B6:B7"/>
    <mergeCell ref="C6:D7"/>
    <mergeCell ref="E6:F7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9.00390625" style="15" customWidth="1"/>
    <col min="2" max="2" width="47.28125" style="192" customWidth="1"/>
    <col min="3" max="3" width="10.7109375" style="192" customWidth="1"/>
    <col min="4" max="4" width="13.28125" style="192" customWidth="1"/>
    <col min="5" max="5" width="12.7109375" style="192" customWidth="1"/>
    <col min="6" max="6" width="12.8515625" style="192" customWidth="1"/>
    <col min="7" max="7" width="11.421875" style="192" customWidth="1"/>
    <col min="8" max="8" width="11.421875" style="15" customWidth="1"/>
    <col min="9" max="9" width="13.7109375" style="285" bestFit="1" customWidth="1"/>
    <col min="10" max="10" width="13.8515625" style="286" bestFit="1" customWidth="1"/>
    <col min="11" max="16384" width="11.421875" style="192" customWidth="1"/>
  </cols>
  <sheetData>
    <row r="1" spans="1:10" ht="12.75">
      <c r="A1" s="636" t="s">
        <v>112</v>
      </c>
      <c r="B1" s="636"/>
      <c r="C1" s="636"/>
      <c r="D1" s="636"/>
      <c r="E1" s="636"/>
      <c r="F1" s="636"/>
      <c r="G1" s="636"/>
      <c r="H1" s="636"/>
      <c r="I1" s="636"/>
      <c r="J1" s="636"/>
    </row>
    <row r="3" spans="2:10" ht="15">
      <c r="B3" s="687" t="s">
        <v>825</v>
      </c>
      <c r="C3" s="687"/>
      <c r="D3" s="687"/>
      <c r="E3" s="687"/>
      <c r="F3" s="687"/>
      <c r="G3" s="687"/>
      <c r="H3" s="687"/>
      <c r="I3" s="687"/>
      <c r="J3" s="687"/>
    </row>
    <row r="4" spans="2:10" ht="15">
      <c r="B4" s="687" t="s">
        <v>243</v>
      </c>
      <c r="C4" s="687"/>
      <c r="D4" s="687"/>
      <c r="E4" s="687"/>
      <c r="F4" s="687"/>
      <c r="G4" s="687"/>
      <c r="H4" s="687"/>
      <c r="I4" s="687"/>
      <c r="J4" s="687"/>
    </row>
    <row r="5" spans="4:10" ht="13.5" thickBot="1">
      <c r="D5" s="16"/>
      <c r="F5" s="16"/>
      <c r="J5" s="16" t="s">
        <v>812</v>
      </c>
    </row>
    <row r="6" spans="1:10" ht="26.25" thickBot="1">
      <c r="A6" s="17" t="s">
        <v>826</v>
      </c>
      <c r="B6" s="18" t="s">
        <v>818</v>
      </c>
      <c r="C6" s="19" t="s">
        <v>1</v>
      </c>
      <c r="D6" s="19" t="s">
        <v>2</v>
      </c>
      <c r="E6" s="19" t="s">
        <v>3</v>
      </c>
      <c r="F6" s="277" t="s">
        <v>940</v>
      </c>
      <c r="G6" s="19" t="s">
        <v>241</v>
      </c>
      <c r="H6" s="19" t="s">
        <v>6</v>
      </c>
      <c r="I6" s="287" t="s">
        <v>242</v>
      </c>
      <c r="J6" s="288" t="s">
        <v>227</v>
      </c>
    </row>
    <row r="7" spans="1:10" ht="12.75" customHeight="1" hidden="1">
      <c r="A7" s="91"/>
      <c r="B7" s="684"/>
      <c r="C7" s="685"/>
      <c r="D7" s="686"/>
      <c r="E7" s="280"/>
      <c r="G7" s="275"/>
      <c r="H7" s="276"/>
      <c r="I7" s="289"/>
      <c r="J7" s="290"/>
    </row>
    <row r="8" spans="1:10" ht="12.75">
      <c r="A8" s="94">
        <v>1</v>
      </c>
      <c r="B8" s="63" t="s">
        <v>909</v>
      </c>
      <c r="C8" s="30"/>
      <c r="D8" s="29">
        <v>285</v>
      </c>
      <c r="E8" s="281"/>
      <c r="F8" s="278">
        <v>13330</v>
      </c>
      <c r="G8" s="281"/>
      <c r="H8" s="306">
        <v>13330</v>
      </c>
      <c r="I8" s="291"/>
      <c r="J8" s="263">
        <f>H8/F8</f>
        <v>1</v>
      </c>
    </row>
    <row r="9" spans="1:10" ht="12.75">
      <c r="A9" s="20">
        <v>2</v>
      </c>
      <c r="B9" s="63" t="s">
        <v>910</v>
      </c>
      <c r="C9" s="30"/>
      <c r="D9" s="29">
        <v>218476</v>
      </c>
      <c r="E9" s="30"/>
      <c r="F9" s="273">
        <v>228200</v>
      </c>
      <c r="G9" s="30"/>
      <c r="H9" s="305">
        <v>219609</v>
      </c>
      <c r="I9" s="292"/>
      <c r="J9" s="263">
        <f>H9/F9</f>
        <v>0.962353198948291</v>
      </c>
    </row>
    <row r="10" spans="1:10" ht="12.75">
      <c r="A10" s="20">
        <v>3</v>
      </c>
      <c r="B10" s="64" t="s">
        <v>827</v>
      </c>
      <c r="C10" s="31"/>
      <c r="D10" s="21">
        <f>SUM(C11:C24)</f>
        <v>29150</v>
      </c>
      <c r="E10" s="30"/>
      <c r="F10" s="271">
        <f>SUM(E11:E24)</f>
        <v>119339</v>
      </c>
      <c r="G10" s="30"/>
      <c r="H10" s="305">
        <f>SUM(G11:G24)</f>
        <v>119339</v>
      </c>
      <c r="I10" s="292"/>
      <c r="J10" s="263">
        <f>H10/F10</f>
        <v>1</v>
      </c>
    </row>
    <row r="11" spans="1:10" ht="12.75">
      <c r="A11" s="20"/>
      <c r="B11" s="65" t="s">
        <v>828</v>
      </c>
      <c r="C11" s="31">
        <v>5100</v>
      </c>
      <c r="D11" s="193"/>
      <c r="E11" s="30">
        <v>5220</v>
      </c>
      <c r="F11" s="272"/>
      <c r="G11" s="30">
        <v>5020</v>
      </c>
      <c r="H11" s="305"/>
      <c r="I11" s="292">
        <f aca="true" t="shared" si="0" ref="I11:I24">G11/E11</f>
        <v>0.9616858237547893</v>
      </c>
      <c r="J11" s="263"/>
    </row>
    <row r="12" spans="1:10" ht="12.75">
      <c r="A12" s="20"/>
      <c r="B12" s="66" t="s">
        <v>829</v>
      </c>
      <c r="C12" s="31">
        <v>523</v>
      </c>
      <c r="D12" s="193"/>
      <c r="E12" s="30">
        <v>523</v>
      </c>
      <c r="F12" s="272"/>
      <c r="G12" s="30">
        <v>523</v>
      </c>
      <c r="H12" s="305"/>
      <c r="I12" s="292">
        <f t="shared" si="0"/>
        <v>1</v>
      </c>
      <c r="J12" s="263"/>
    </row>
    <row r="13" spans="1:10" ht="12.75">
      <c r="A13" s="20"/>
      <c r="B13" s="66" t="s">
        <v>834</v>
      </c>
      <c r="C13" s="31">
        <v>2500</v>
      </c>
      <c r="D13" s="193"/>
      <c r="E13" s="30">
        <v>2500</v>
      </c>
      <c r="F13" s="272"/>
      <c r="G13" s="30">
        <v>2092</v>
      </c>
      <c r="H13" s="305"/>
      <c r="I13" s="292">
        <f t="shared" si="0"/>
        <v>0.8368</v>
      </c>
      <c r="J13" s="263"/>
    </row>
    <row r="14" spans="1:10" ht="12.75">
      <c r="A14" s="20"/>
      <c r="B14" s="66" t="s">
        <v>830</v>
      </c>
      <c r="C14" s="31">
        <v>650</v>
      </c>
      <c r="D14" s="193"/>
      <c r="E14" s="30">
        <v>650</v>
      </c>
      <c r="F14" s="272"/>
      <c r="G14" s="30"/>
      <c r="H14" s="305"/>
      <c r="I14" s="292">
        <f t="shared" si="0"/>
        <v>0</v>
      </c>
      <c r="J14" s="263"/>
    </row>
    <row r="15" spans="1:10" ht="12.75">
      <c r="A15" s="20"/>
      <c r="B15" s="66" t="s">
        <v>831</v>
      </c>
      <c r="C15" s="31">
        <v>300</v>
      </c>
      <c r="D15" s="193"/>
      <c r="E15" s="30">
        <v>300</v>
      </c>
      <c r="F15" s="272"/>
      <c r="G15" s="30">
        <v>215</v>
      </c>
      <c r="H15" s="305"/>
      <c r="I15" s="292">
        <f t="shared" si="0"/>
        <v>0.7166666666666667</v>
      </c>
      <c r="J15" s="263"/>
    </row>
    <row r="16" spans="1:10" ht="12.75">
      <c r="A16" s="20"/>
      <c r="B16" s="66" t="s">
        <v>907</v>
      </c>
      <c r="C16" s="31">
        <v>8800</v>
      </c>
      <c r="D16" s="21"/>
      <c r="E16" s="30">
        <v>8907</v>
      </c>
      <c r="F16" s="272"/>
      <c r="G16" s="30">
        <v>5401</v>
      </c>
      <c r="H16" s="305"/>
      <c r="I16" s="292">
        <f t="shared" si="0"/>
        <v>0.6063770068485461</v>
      </c>
      <c r="J16" s="263"/>
    </row>
    <row r="17" spans="1:10" ht="12.75">
      <c r="A17" s="20"/>
      <c r="B17" s="66" t="s">
        <v>4</v>
      </c>
      <c r="C17" s="31">
        <v>11277</v>
      </c>
      <c r="D17" s="21"/>
      <c r="E17" s="30">
        <v>9806</v>
      </c>
      <c r="F17" s="272"/>
      <c r="G17" s="30">
        <v>9915</v>
      </c>
      <c r="H17" s="305"/>
      <c r="I17" s="292">
        <f t="shared" si="0"/>
        <v>1.0111156434835815</v>
      </c>
      <c r="J17" s="263"/>
    </row>
    <row r="18" spans="1:10" ht="12.75">
      <c r="A18" s="20"/>
      <c r="B18" s="30" t="s">
        <v>197</v>
      </c>
      <c r="C18" s="31">
        <v>0</v>
      </c>
      <c r="D18" s="21"/>
      <c r="E18" s="30">
        <v>38405</v>
      </c>
      <c r="F18" s="272"/>
      <c r="G18" s="30">
        <v>38297</v>
      </c>
      <c r="H18" s="305"/>
      <c r="I18" s="292">
        <f t="shared" si="0"/>
        <v>0.9971878661632599</v>
      </c>
      <c r="J18" s="263"/>
    </row>
    <row r="19" spans="1:10" ht="12.75">
      <c r="A19" s="20"/>
      <c r="B19" s="66" t="s">
        <v>5</v>
      </c>
      <c r="C19" s="31">
        <v>0</v>
      </c>
      <c r="D19" s="21"/>
      <c r="E19" s="30">
        <v>3000</v>
      </c>
      <c r="F19" s="272"/>
      <c r="G19" s="30">
        <v>1993</v>
      </c>
      <c r="H19" s="305"/>
      <c r="I19" s="292">
        <f t="shared" si="0"/>
        <v>0.6643333333333333</v>
      </c>
      <c r="J19" s="263"/>
    </row>
    <row r="20" spans="1:10" ht="12.75">
      <c r="A20" s="20"/>
      <c r="B20" s="66" t="s">
        <v>146</v>
      </c>
      <c r="C20" s="31">
        <v>0</v>
      </c>
      <c r="D20" s="21"/>
      <c r="E20" s="30">
        <v>3000</v>
      </c>
      <c r="F20" s="272"/>
      <c r="G20" s="30">
        <v>3000</v>
      </c>
      <c r="H20" s="305"/>
      <c r="I20" s="292">
        <f t="shared" si="0"/>
        <v>1</v>
      </c>
      <c r="J20" s="263"/>
    </row>
    <row r="21" spans="1:10" ht="12.75">
      <c r="A21" s="20"/>
      <c r="B21" s="66" t="s">
        <v>176</v>
      </c>
      <c r="C21" s="31">
        <v>0</v>
      </c>
      <c r="D21" s="21"/>
      <c r="E21" s="30">
        <v>46379</v>
      </c>
      <c r="F21" s="272"/>
      <c r="G21" s="30">
        <v>52234</v>
      </c>
      <c r="H21" s="305"/>
      <c r="I21" s="292">
        <f t="shared" si="0"/>
        <v>1.1262424804329545</v>
      </c>
      <c r="J21" s="263"/>
    </row>
    <row r="22" spans="1:10" ht="12.75">
      <c r="A22" s="20"/>
      <c r="B22" s="66" t="s">
        <v>198</v>
      </c>
      <c r="C22" s="31">
        <v>0</v>
      </c>
      <c r="D22" s="21"/>
      <c r="E22" s="30">
        <v>500</v>
      </c>
      <c r="F22" s="272"/>
      <c r="G22" s="30">
        <v>500</v>
      </c>
      <c r="H22" s="305"/>
      <c r="I22" s="292">
        <f t="shared" si="0"/>
        <v>1</v>
      </c>
      <c r="J22" s="263"/>
    </row>
    <row r="23" spans="1:10" ht="12.75">
      <c r="A23" s="20"/>
      <c r="B23" s="66" t="s">
        <v>204</v>
      </c>
      <c r="C23" s="31"/>
      <c r="D23" s="21"/>
      <c r="E23" s="30">
        <v>10</v>
      </c>
      <c r="F23" s="272"/>
      <c r="G23" s="30">
        <v>10</v>
      </c>
      <c r="H23" s="305"/>
      <c r="I23" s="292">
        <f t="shared" si="0"/>
        <v>1</v>
      </c>
      <c r="J23" s="263"/>
    </row>
    <row r="24" spans="1:10" ht="12.75">
      <c r="A24" s="20"/>
      <c r="B24" s="66" t="s">
        <v>205</v>
      </c>
      <c r="C24" s="31"/>
      <c r="D24" s="21"/>
      <c r="E24" s="30">
        <v>139</v>
      </c>
      <c r="F24" s="272"/>
      <c r="G24" s="30">
        <v>139</v>
      </c>
      <c r="H24" s="305"/>
      <c r="I24" s="292">
        <f t="shared" si="0"/>
        <v>1</v>
      </c>
      <c r="J24" s="263"/>
    </row>
    <row r="25" spans="1:10" s="15" customFormat="1" ht="12.75">
      <c r="A25" s="20">
        <v>4</v>
      </c>
      <c r="B25" s="64" t="s">
        <v>71</v>
      </c>
      <c r="C25" s="22"/>
      <c r="D25" s="21">
        <v>0</v>
      </c>
      <c r="E25" s="20"/>
      <c r="F25" s="273">
        <f>SUM(E26:E30)</f>
        <v>53057</v>
      </c>
      <c r="G25" s="20"/>
      <c r="H25" s="305">
        <f>SUM(G26:G30)</f>
        <v>53057</v>
      </c>
      <c r="I25" s="292"/>
      <c r="J25" s="263">
        <f>H25/F25</f>
        <v>1</v>
      </c>
    </row>
    <row r="26" spans="1:10" s="15" customFormat="1" ht="12.75">
      <c r="A26" s="20"/>
      <c r="B26" s="66" t="s">
        <v>199</v>
      </c>
      <c r="C26" s="31"/>
      <c r="D26" s="21"/>
      <c r="E26" s="30">
        <v>30001</v>
      </c>
      <c r="F26" s="273"/>
      <c r="G26" s="30">
        <v>30001</v>
      </c>
      <c r="H26" s="305"/>
      <c r="I26" s="292">
        <f>G26/E26</f>
        <v>1</v>
      </c>
      <c r="J26" s="263"/>
    </row>
    <row r="27" spans="1:10" s="15" customFormat="1" ht="12.75">
      <c r="A27" s="20"/>
      <c r="B27" s="66" t="s">
        <v>200</v>
      </c>
      <c r="C27" s="31"/>
      <c r="D27" s="21"/>
      <c r="E27" s="30">
        <v>1808</v>
      </c>
      <c r="F27" s="273"/>
      <c r="G27" s="30">
        <v>1808</v>
      </c>
      <c r="H27" s="305"/>
      <c r="I27" s="292">
        <f>G27/E27</f>
        <v>1</v>
      </c>
      <c r="J27" s="263"/>
    </row>
    <row r="28" spans="1:10" s="15" customFormat="1" ht="12.75">
      <c r="A28" s="20"/>
      <c r="B28" s="66" t="s">
        <v>201</v>
      </c>
      <c r="C28" s="31"/>
      <c r="D28" s="21"/>
      <c r="E28" s="30">
        <v>7152</v>
      </c>
      <c r="F28" s="273"/>
      <c r="G28" s="30">
        <v>7152</v>
      </c>
      <c r="H28" s="305"/>
      <c r="I28" s="292">
        <f>G28/E28</f>
        <v>1</v>
      </c>
      <c r="J28" s="263"/>
    </row>
    <row r="29" spans="1:10" s="15" customFormat="1" ht="12.75">
      <c r="A29" s="20"/>
      <c r="B29" s="66" t="s">
        <v>202</v>
      </c>
      <c r="C29" s="31"/>
      <c r="D29" s="21"/>
      <c r="E29" s="30">
        <v>4588</v>
      </c>
      <c r="F29" s="273"/>
      <c r="G29" s="30">
        <v>4588</v>
      </c>
      <c r="H29" s="305"/>
      <c r="I29" s="292">
        <f>G29/E29</f>
        <v>1</v>
      </c>
      <c r="J29" s="263"/>
    </row>
    <row r="30" spans="1:10" s="15" customFormat="1" ht="12.75">
      <c r="A30" s="20"/>
      <c r="B30" s="66" t="s">
        <v>203</v>
      </c>
      <c r="C30" s="31">
        <v>0</v>
      </c>
      <c r="D30" s="21"/>
      <c r="E30" s="30">
        <v>9508</v>
      </c>
      <c r="F30" s="273"/>
      <c r="G30" s="30">
        <v>9508</v>
      </c>
      <c r="H30" s="305"/>
      <c r="I30" s="292">
        <f>G30/E30</f>
        <v>1</v>
      </c>
      <c r="J30" s="263"/>
    </row>
    <row r="31" spans="1:10" ht="12.75">
      <c r="A31" s="20">
        <v>5</v>
      </c>
      <c r="B31" s="64" t="s">
        <v>832</v>
      </c>
      <c r="C31" s="31"/>
      <c r="D31" s="21">
        <f>SUM(C32:C42)</f>
        <v>70564</v>
      </c>
      <c r="E31" s="30"/>
      <c r="F31" s="271">
        <f>SUM(E32:E42)</f>
        <v>0</v>
      </c>
      <c r="G31" s="30"/>
      <c r="H31" s="305"/>
      <c r="I31" s="292"/>
      <c r="J31" s="263">
        <v>0</v>
      </c>
    </row>
    <row r="32" spans="1:10" ht="12.75">
      <c r="A32" s="20"/>
      <c r="B32" s="66" t="s">
        <v>145</v>
      </c>
      <c r="C32" s="31">
        <v>20000</v>
      </c>
      <c r="D32" s="193"/>
      <c r="E32" s="30">
        <v>0</v>
      </c>
      <c r="F32" s="272"/>
      <c r="G32" s="30">
        <v>0</v>
      </c>
      <c r="H32" s="305"/>
      <c r="I32" s="292">
        <v>0</v>
      </c>
      <c r="J32" s="263"/>
    </row>
    <row r="33" spans="1:10" ht="12.75">
      <c r="A33" s="20"/>
      <c r="B33" s="65" t="s">
        <v>919</v>
      </c>
      <c r="C33" s="31">
        <v>10000</v>
      </c>
      <c r="D33" s="193"/>
      <c r="E33" s="30">
        <v>0</v>
      </c>
      <c r="F33" s="272"/>
      <c r="G33" s="30">
        <v>0</v>
      </c>
      <c r="H33" s="305"/>
      <c r="I33" s="292">
        <v>0</v>
      </c>
      <c r="J33" s="263"/>
    </row>
    <row r="34" spans="1:10" ht="12.75">
      <c r="A34" s="20"/>
      <c r="B34" s="66" t="s">
        <v>920</v>
      </c>
      <c r="C34" s="31">
        <v>25000</v>
      </c>
      <c r="D34" s="21"/>
      <c r="E34" s="30">
        <v>0</v>
      </c>
      <c r="F34" s="272"/>
      <c r="G34" s="30">
        <v>0</v>
      </c>
      <c r="H34" s="305"/>
      <c r="I34" s="292">
        <v>0</v>
      </c>
      <c r="J34" s="263"/>
    </row>
    <row r="35" spans="1:10" ht="12.75">
      <c r="A35" s="20"/>
      <c r="B35" s="66" t="s">
        <v>921</v>
      </c>
      <c r="C35" s="31">
        <v>11500</v>
      </c>
      <c r="D35" s="21"/>
      <c r="E35" s="30">
        <v>0</v>
      </c>
      <c r="F35" s="272"/>
      <c r="G35" s="30">
        <v>0</v>
      </c>
      <c r="H35" s="305"/>
      <c r="I35" s="292">
        <v>0</v>
      </c>
      <c r="J35" s="263"/>
    </row>
    <row r="36" spans="1:10" ht="12.75">
      <c r="A36" s="20"/>
      <c r="B36" s="66" t="s">
        <v>144</v>
      </c>
      <c r="C36" s="31">
        <v>1250</v>
      </c>
      <c r="D36" s="21"/>
      <c r="E36" s="30">
        <v>0</v>
      </c>
      <c r="F36" s="272"/>
      <c r="G36" s="30">
        <v>0</v>
      </c>
      <c r="H36" s="305"/>
      <c r="I36" s="292">
        <v>0</v>
      </c>
      <c r="J36" s="263"/>
    </row>
    <row r="37" spans="1:10" ht="12.75">
      <c r="A37" s="20"/>
      <c r="B37" s="66" t="s">
        <v>908</v>
      </c>
      <c r="C37" s="31">
        <v>2814</v>
      </c>
      <c r="D37" s="21"/>
      <c r="E37" s="30">
        <v>0</v>
      </c>
      <c r="F37" s="272"/>
      <c r="G37" s="30">
        <v>0</v>
      </c>
      <c r="H37" s="305"/>
      <c r="I37" s="292">
        <v>0</v>
      </c>
      <c r="J37" s="263"/>
    </row>
    <row r="38" spans="1:10" ht="12.75">
      <c r="A38" s="20"/>
      <c r="B38" s="66" t="s">
        <v>170</v>
      </c>
      <c r="C38" s="31">
        <v>0</v>
      </c>
      <c r="D38" s="21"/>
      <c r="E38" s="30">
        <v>0</v>
      </c>
      <c r="F38" s="272"/>
      <c r="G38" s="30">
        <v>0</v>
      </c>
      <c r="H38" s="305"/>
      <c r="I38" s="292">
        <v>0</v>
      </c>
      <c r="J38" s="263"/>
    </row>
    <row r="39" spans="1:10" ht="12.75">
      <c r="A39" s="20"/>
      <c r="B39" s="66" t="s">
        <v>173</v>
      </c>
      <c r="C39" s="31">
        <v>0</v>
      </c>
      <c r="D39" s="21"/>
      <c r="E39" s="30">
        <v>0</v>
      </c>
      <c r="F39" s="272"/>
      <c r="G39" s="30">
        <v>0</v>
      </c>
      <c r="H39" s="305"/>
      <c r="I39" s="292">
        <v>0</v>
      </c>
      <c r="J39" s="263"/>
    </row>
    <row r="40" spans="1:10" ht="12.75">
      <c r="A40" s="20"/>
      <c r="B40" s="66" t="s">
        <v>171</v>
      </c>
      <c r="C40" s="31">
        <v>0</v>
      </c>
      <c r="D40" s="21"/>
      <c r="E40" s="30">
        <v>0</v>
      </c>
      <c r="F40" s="272"/>
      <c r="G40" s="30">
        <v>0</v>
      </c>
      <c r="H40" s="305"/>
      <c r="I40" s="292">
        <v>0</v>
      </c>
      <c r="J40" s="263"/>
    </row>
    <row r="41" spans="1:10" ht="12.75">
      <c r="A41" s="20"/>
      <c r="B41" s="66" t="s">
        <v>147</v>
      </c>
      <c r="C41" s="31">
        <v>0</v>
      </c>
      <c r="D41" s="21"/>
      <c r="E41" s="30">
        <v>0</v>
      </c>
      <c r="F41" s="272"/>
      <c r="G41" s="30">
        <v>0</v>
      </c>
      <c r="H41" s="305"/>
      <c r="I41" s="292">
        <v>0</v>
      </c>
      <c r="J41" s="263"/>
    </row>
    <row r="42" spans="1:10" ht="12.75">
      <c r="A42" s="20"/>
      <c r="B42" s="66" t="s">
        <v>172</v>
      </c>
      <c r="C42" s="31">
        <v>0</v>
      </c>
      <c r="D42" s="21"/>
      <c r="E42" s="30">
        <v>0</v>
      </c>
      <c r="F42" s="272"/>
      <c r="G42" s="30">
        <v>0</v>
      </c>
      <c r="H42" s="305"/>
      <c r="I42" s="292">
        <v>0</v>
      </c>
      <c r="J42" s="263"/>
    </row>
    <row r="43" spans="1:10" s="15" customFormat="1" ht="12.75">
      <c r="A43" s="20">
        <v>6</v>
      </c>
      <c r="B43" s="67" t="s">
        <v>816</v>
      </c>
      <c r="C43" s="22"/>
      <c r="D43" s="21">
        <v>15000</v>
      </c>
      <c r="E43" s="20"/>
      <c r="F43" s="271">
        <v>0</v>
      </c>
      <c r="G43" s="20"/>
      <c r="H43" s="305">
        <v>0</v>
      </c>
      <c r="I43" s="292"/>
      <c r="J43" s="263">
        <v>0</v>
      </c>
    </row>
    <row r="44" spans="1:10" ht="15" customHeight="1">
      <c r="A44" s="20">
        <v>7</v>
      </c>
      <c r="B44" s="64" t="s">
        <v>851</v>
      </c>
      <c r="C44" s="31"/>
      <c r="D44" s="21">
        <v>128375</v>
      </c>
      <c r="E44" s="30"/>
      <c r="F44" s="271">
        <v>122630</v>
      </c>
      <c r="G44" s="30"/>
      <c r="H44" s="305">
        <v>125232</v>
      </c>
      <c r="I44" s="292"/>
      <c r="J44" s="263">
        <f aca="true" t="shared" si="1" ref="J44:J51">H44/F44</f>
        <v>1.0212182989480552</v>
      </c>
    </row>
    <row r="45" spans="1:10" ht="12.75">
      <c r="A45" s="20">
        <v>8</v>
      </c>
      <c r="B45" s="68" t="s">
        <v>850</v>
      </c>
      <c r="C45" s="31"/>
      <c r="D45" s="21">
        <v>16250</v>
      </c>
      <c r="E45" s="30"/>
      <c r="F45" s="271">
        <v>26616</v>
      </c>
      <c r="G45" s="30"/>
      <c r="H45" s="305">
        <v>21902</v>
      </c>
      <c r="I45" s="292"/>
      <c r="J45" s="263">
        <f t="shared" si="1"/>
        <v>0.8228884881274421</v>
      </c>
    </row>
    <row r="46" spans="1:10" ht="12.75">
      <c r="A46" s="20">
        <v>9</v>
      </c>
      <c r="B46" s="68" t="s">
        <v>143</v>
      </c>
      <c r="C46" s="194"/>
      <c r="D46" s="21">
        <v>168284</v>
      </c>
      <c r="E46" s="30"/>
      <c r="F46" s="271">
        <v>124566</v>
      </c>
      <c r="G46" s="30"/>
      <c r="H46" s="305">
        <v>31924</v>
      </c>
      <c r="I46" s="292"/>
      <c r="J46" s="263">
        <f t="shared" si="1"/>
        <v>0.25628181044586806</v>
      </c>
    </row>
    <row r="47" spans="1:10" ht="12.75">
      <c r="A47" s="20">
        <v>10</v>
      </c>
      <c r="B47" s="97" t="s">
        <v>142</v>
      </c>
      <c r="C47" s="31"/>
      <c r="D47" s="21">
        <v>35521</v>
      </c>
      <c r="E47" s="30"/>
      <c r="F47" s="271">
        <v>40549</v>
      </c>
      <c r="G47" s="30"/>
      <c r="H47" s="305">
        <v>39546</v>
      </c>
      <c r="I47" s="292"/>
      <c r="J47" s="263">
        <f t="shared" si="1"/>
        <v>0.9752644948087499</v>
      </c>
    </row>
    <row r="48" spans="1:10" ht="12.75">
      <c r="A48" s="92">
        <v>11</v>
      </c>
      <c r="B48" s="98" t="s">
        <v>896</v>
      </c>
      <c r="C48" s="31"/>
      <c r="D48" s="22">
        <v>692246</v>
      </c>
      <c r="E48" s="30"/>
      <c r="F48" s="271">
        <v>680280</v>
      </c>
      <c r="G48" s="30"/>
      <c r="H48" s="305">
        <v>626626</v>
      </c>
      <c r="I48" s="292"/>
      <c r="J48" s="263">
        <f t="shared" si="1"/>
        <v>0.9211295348973952</v>
      </c>
    </row>
    <row r="49" spans="1:10" ht="13.5" thickBot="1">
      <c r="A49" s="93">
        <v>12</v>
      </c>
      <c r="B49" s="95" t="s">
        <v>72</v>
      </c>
      <c r="C49" s="195"/>
      <c r="D49" s="96">
        <v>0</v>
      </c>
      <c r="E49" s="282"/>
      <c r="F49" s="274">
        <v>110118</v>
      </c>
      <c r="G49" s="308"/>
      <c r="H49" s="307">
        <v>110118</v>
      </c>
      <c r="I49" s="292"/>
      <c r="J49" s="263">
        <f t="shared" si="1"/>
        <v>1</v>
      </c>
    </row>
    <row r="50" spans="1:10" ht="13.5" thickBot="1">
      <c r="A50" s="93">
        <v>13</v>
      </c>
      <c r="B50" s="95" t="s">
        <v>177</v>
      </c>
      <c r="C50" s="195"/>
      <c r="D50" s="96">
        <v>0</v>
      </c>
      <c r="E50" s="282"/>
      <c r="F50" s="274">
        <v>170</v>
      </c>
      <c r="G50" s="283"/>
      <c r="H50" s="284">
        <v>170</v>
      </c>
      <c r="I50" s="293"/>
      <c r="J50" s="296">
        <f t="shared" si="1"/>
        <v>1</v>
      </c>
    </row>
    <row r="51" spans="1:10" ht="18.75" customHeight="1" thickBot="1">
      <c r="A51" s="682" t="s">
        <v>833</v>
      </c>
      <c r="B51" s="683"/>
      <c r="C51" s="23"/>
      <c r="D51" s="23">
        <f>D8+D9+D10+D31+D43+D44+D45+D46++D25+D50+D47+D48+D49</f>
        <v>1374151</v>
      </c>
      <c r="E51" s="23"/>
      <c r="F51" s="279">
        <f>F8+F9+F10+F31+F43+F44+F45+F46++F25+F50+F47+F48+F49</f>
        <v>1518855</v>
      </c>
      <c r="G51" s="23"/>
      <c r="H51" s="279">
        <f>H8+H9+H10+H31+H43+H44+H45+H46++H25+H50+H47+H48+H49</f>
        <v>1360853</v>
      </c>
      <c r="I51" s="294"/>
      <c r="J51" s="295">
        <f t="shared" si="1"/>
        <v>0.8959729533102239</v>
      </c>
    </row>
  </sheetData>
  <sheetProtection/>
  <mergeCells count="5">
    <mergeCell ref="A51:B51"/>
    <mergeCell ref="B7:D7"/>
    <mergeCell ref="A1:J1"/>
    <mergeCell ref="B3:J3"/>
    <mergeCell ref="B4:J4"/>
  </mergeCells>
  <printOptions horizontalCentered="1"/>
  <pageMargins left="0" right="0" top="0" bottom="0" header="0.5118110236220472" footer="1.0236220472440944"/>
  <pageSetup firstPageNumber="1" useFirstPageNumber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5.140625" style="220" customWidth="1"/>
    <col min="2" max="4" width="20.57421875" style="220" customWidth="1"/>
    <col min="5" max="5" width="29.421875" style="220" customWidth="1"/>
    <col min="6" max="6" width="14.7109375" style="237" bestFit="1" customWidth="1"/>
    <col min="7" max="16384" width="9.140625" style="220" customWidth="1"/>
  </cols>
  <sheetData>
    <row r="1" spans="1:11" ht="12.75">
      <c r="A1" s="636" t="s">
        <v>113</v>
      </c>
      <c r="B1" s="636"/>
      <c r="C1" s="636"/>
      <c r="D1" s="636"/>
      <c r="E1" s="636"/>
      <c r="F1" s="636"/>
      <c r="G1" s="636"/>
      <c r="H1" s="636"/>
      <c r="I1" s="636"/>
      <c r="J1" s="636"/>
      <c r="K1" s="228"/>
    </row>
    <row r="2" spans="1:11" ht="12.75">
      <c r="A2" s="70"/>
      <c r="B2" s="228"/>
      <c r="C2" s="228"/>
      <c r="D2" s="228"/>
      <c r="E2" s="228"/>
      <c r="F2" s="229"/>
      <c r="G2" s="228"/>
      <c r="H2" s="228"/>
      <c r="I2" s="228"/>
      <c r="J2" s="228"/>
      <c r="K2" s="228"/>
    </row>
    <row r="3" spans="1:11" ht="12.75">
      <c r="A3" s="70"/>
      <c r="B3" s="228"/>
      <c r="C3" s="228"/>
      <c r="D3" s="228"/>
      <c r="E3" s="228"/>
      <c r="F3" s="229"/>
      <c r="G3" s="228"/>
      <c r="H3" s="228"/>
      <c r="I3" s="228"/>
      <c r="J3" s="228"/>
      <c r="K3" s="228"/>
    </row>
    <row r="4" spans="1:6" ht="12.75">
      <c r="A4" s="15"/>
      <c r="B4" s="192"/>
      <c r="C4" s="192"/>
      <c r="D4" s="192"/>
      <c r="E4" s="192"/>
      <c r="F4" s="85"/>
    </row>
    <row r="5" spans="1:11" ht="15">
      <c r="A5" s="687" t="s">
        <v>825</v>
      </c>
      <c r="B5" s="687"/>
      <c r="C5" s="687"/>
      <c r="D5" s="687"/>
      <c r="E5" s="687"/>
      <c r="F5" s="687"/>
      <c r="G5" s="228"/>
      <c r="H5" s="228"/>
      <c r="I5" s="228"/>
      <c r="J5" s="228"/>
      <c r="K5" s="228"/>
    </row>
    <row r="6" spans="1:11" ht="12.75">
      <c r="A6" s="688" t="s">
        <v>59</v>
      </c>
      <c r="B6" s="688"/>
      <c r="C6" s="688"/>
      <c r="D6" s="688"/>
      <c r="E6" s="688"/>
      <c r="F6" s="688"/>
      <c r="G6" s="230"/>
      <c r="H6" s="230"/>
      <c r="I6" s="230"/>
      <c r="J6" s="230"/>
      <c r="K6" s="230"/>
    </row>
    <row r="7" spans="1:11" ht="12.75">
      <c r="A7" s="688" t="s">
        <v>189</v>
      </c>
      <c r="B7" s="688"/>
      <c r="C7" s="688"/>
      <c r="D7" s="688"/>
      <c r="E7" s="688"/>
      <c r="F7" s="688"/>
      <c r="G7" s="230"/>
      <c r="H7" s="230"/>
      <c r="I7" s="230"/>
      <c r="J7" s="230"/>
      <c r="K7" s="230"/>
    </row>
    <row r="8" spans="1:11" ht="12.75">
      <c r="A8" s="80"/>
      <c r="B8" s="230"/>
      <c r="C8" s="230"/>
      <c r="D8" s="230"/>
      <c r="E8" s="230"/>
      <c r="F8" s="231"/>
      <c r="G8" s="230"/>
      <c r="H8" s="230"/>
      <c r="I8" s="230"/>
      <c r="J8" s="230"/>
      <c r="K8" s="230"/>
    </row>
    <row r="10" ht="12.75">
      <c r="F10" s="232" t="s">
        <v>60</v>
      </c>
    </row>
    <row r="11" spans="1:6" ht="28.5">
      <c r="A11" s="82" t="s">
        <v>45</v>
      </c>
      <c r="B11" s="82" t="s">
        <v>46</v>
      </c>
      <c r="C11" s="82" t="s">
        <v>47</v>
      </c>
      <c r="D11" s="82" t="s">
        <v>48</v>
      </c>
      <c r="E11" s="82" t="s">
        <v>49</v>
      </c>
      <c r="F11" s="86" t="s">
        <v>6</v>
      </c>
    </row>
    <row r="12" spans="1:6" ht="24.75" customHeight="1">
      <c r="A12" s="233" t="s">
        <v>50</v>
      </c>
      <c r="B12" s="234">
        <v>51</v>
      </c>
      <c r="C12" s="235">
        <v>10462381</v>
      </c>
      <c r="D12" s="235">
        <f>E12-C12</f>
        <v>7968719</v>
      </c>
      <c r="E12" s="235">
        <v>18431100</v>
      </c>
      <c r="F12" s="236">
        <v>20906216</v>
      </c>
    </row>
    <row r="13" spans="1:6" ht="24.75" customHeight="1">
      <c r="A13" s="233" t="s">
        <v>51</v>
      </c>
      <c r="B13" s="234">
        <v>250</v>
      </c>
      <c r="C13" s="235">
        <v>53530111</v>
      </c>
      <c r="D13" s="235">
        <f>E13-C13</f>
        <v>17316289</v>
      </c>
      <c r="E13" s="235">
        <v>70846400</v>
      </c>
      <c r="F13" s="236">
        <v>70846289</v>
      </c>
    </row>
    <row r="14" spans="1:6" ht="24.75" customHeight="1">
      <c r="A14" s="233" t="s">
        <v>58</v>
      </c>
      <c r="B14" s="233">
        <v>349</v>
      </c>
      <c r="C14" s="235">
        <v>18765270</v>
      </c>
      <c r="D14" s="235">
        <f>E14-C14</f>
        <v>2050730</v>
      </c>
      <c r="E14" s="235">
        <v>20816000</v>
      </c>
      <c r="F14" s="236">
        <v>20815860</v>
      </c>
    </row>
    <row r="15" spans="1:6" ht="24.75" customHeight="1">
      <c r="A15" s="233" t="s">
        <v>53</v>
      </c>
      <c r="B15" s="234">
        <v>36</v>
      </c>
      <c r="C15" s="235">
        <v>774375</v>
      </c>
      <c r="D15" s="235">
        <f>E15-C15</f>
        <v>11761625</v>
      </c>
      <c r="E15" s="235">
        <v>12536000</v>
      </c>
      <c r="F15" s="236">
        <v>12534943</v>
      </c>
    </row>
    <row r="16" spans="1:6" ht="24.75" customHeight="1">
      <c r="A16" s="233" t="s">
        <v>62</v>
      </c>
      <c r="B16" s="234">
        <v>4</v>
      </c>
      <c r="C16" s="235">
        <v>0</v>
      </c>
      <c r="D16" s="235">
        <v>0</v>
      </c>
      <c r="E16" s="235">
        <v>0</v>
      </c>
      <c r="F16" s="236">
        <v>128250</v>
      </c>
    </row>
    <row r="17" spans="1:6" ht="24.75" customHeight="1">
      <c r="A17" s="78" t="s">
        <v>54</v>
      </c>
      <c r="B17" s="83">
        <f>SUM(B12:B16)</f>
        <v>690</v>
      </c>
      <c r="C17" s="84">
        <f>SUM(C12:C16)</f>
        <v>83532137</v>
      </c>
      <c r="D17" s="84">
        <f>SUM(D12:D16)</f>
        <v>39097363</v>
      </c>
      <c r="E17" s="84">
        <f>SUM(E12:E16)</f>
        <v>122629500</v>
      </c>
      <c r="F17" s="87">
        <f>SUM(F12:F16)</f>
        <v>125231558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4">
    <mergeCell ref="A5:F5"/>
    <mergeCell ref="A6:F6"/>
    <mergeCell ref="A7:F7"/>
    <mergeCell ref="A1:J1"/>
  </mergeCells>
  <printOptions/>
  <pageMargins left="0.3937007874015748" right="0.3937007874015748" top="0.984251968503937" bottom="0.984251968503937" header="0.5118110236220472" footer="0.5118110236220472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140625" style="220" customWidth="1"/>
    <col min="2" max="2" width="14.00390625" style="220" customWidth="1"/>
    <col min="3" max="3" width="20.57421875" style="220" customWidth="1"/>
    <col min="4" max="4" width="23.421875" style="220" customWidth="1"/>
    <col min="5" max="5" width="25.8515625" style="220" customWidth="1"/>
    <col min="6" max="6" width="15.28125" style="237" bestFit="1" customWidth="1"/>
    <col min="7" max="16384" width="9.140625" style="220" customWidth="1"/>
  </cols>
  <sheetData>
    <row r="1" spans="1:13" ht="12.75">
      <c r="A1" s="636" t="s">
        <v>114</v>
      </c>
      <c r="B1" s="636"/>
      <c r="C1" s="636"/>
      <c r="D1" s="636"/>
      <c r="E1" s="636"/>
      <c r="F1" s="636"/>
      <c r="G1" s="636"/>
      <c r="H1" s="636"/>
      <c r="I1" s="636"/>
      <c r="J1" s="636"/>
      <c r="K1" s="228"/>
      <c r="L1" s="228"/>
      <c r="M1" s="228"/>
    </row>
    <row r="2" spans="1:13" ht="12.75">
      <c r="A2" s="70"/>
      <c r="B2" s="70"/>
      <c r="C2" s="228"/>
      <c r="D2" s="228"/>
      <c r="E2" s="228"/>
      <c r="F2" s="229"/>
      <c r="G2" s="228"/>
      <c r="H2" s="228"/>
      <c r="I2" s="228"/>
      <c r="J2" s="228"/>
      <c r="K2" s="228"/>
      <c r="L2" s="228"/>
      <c r="M2" s="228"/>
    </row>
    <row r="3" spans="1:13" ht="12.75">
      <c r="A3" s="70"/>
      <c r="B3" s="70"/>
      <c r="C3" s="228"/>
      <c r="D3" s="228"/>
      <c r="E3" s="228"/>
      <c r="F3" s="229"/>
      <c r="G3" s="228"/>
      <c r="H3" s="228"/>
      <c r="I3" s="228"/>
      <c r="J3" s="228"/>
      <c r="K3" s="228"/>
      <c r="L3" s="228"/>
      <c r="M3" s="228"/>
    </row>
    <row r="4" spans="1:6" ht="12.75">
      <c r="A4" s="15"/>
      <c r="B4" s="15"/>
      <c r="C4" s="192"/>
      <c r="D4" s="192"/>
      <c r="E4" s="192"/>
      <c r="F4" s="85"/>
    </row>
    <row r="5" spans="1:13" ht="15">
      <c r="A5" s="687" t="s">
        <v>825</v>
      </c>
      <c r="B5" s="687"/>
      <c r="C5" s="687"/>
      <c r="D5" s="687"/>
      <c r="E5" s="687"/>
      <c r="F5" s="687"/>
      <c r="G5" s="228"/>
      <c r="H5" s="228"/>
      <c r="I5" s="228"/>
      <c r="J5" s="228"/>
      <c r="K5" s="228"/>
      <c r="L5" s="228"/>
      <c r="M5" s="228"/>
    </row>
    <row r="6" spans="1:13" ht="12.75">
      <c r="A6" s="688" t="s">
        <v>61</v>
      </c>
      <c r="B6" s="688"/>
      <c r="C6" s="688"/>
      <c r="D6" s="688"/>
      <c r="E6" s="688"/>
      <c r="F6" s="688"/>
      <c r="G6" s="230"/>
      <c r="H6" s="230"/>
      <c r="I6" s="230"/>
      <c r="J6" s="230"/>
      <c r="K6" s="230"/>
      <c r="L6" s="230"/>
      <c r="M6" s="230"/>
    </row>
    <row r="7" spans="1:13" ht="12.75">
      <c r="A7" s="688" t="s">
        <v>212</v>
      </c>
      <c r="B7" s="688"/>
      <c r="C7" s="688"/>
      <c r="D7" s="688"/>
      <c r="E7" s="688"/>
      <c r="F7" s="688"/>
      <c r="G7" s="230"/>
      <c r="H7" s="230"/>
      <c r="I7" s="230"/>
      <c r="J7" s="230"/>
      <c r="K7" s="230"/>
      <c r="L7" s="230"/>
      <c r="M7" s="230"/>
    </row>
    <row r="8" spans="1:13" ht="12.75">
      <c r="A8" s="80"/>
      <c r="B8" s="80"/>
      <c r="C8" s="230"/>
      <c r="D8" s="230"/>
      <c r="E8" s="230"/>
      <c r="F8" s="231"/>
      <c r="G8" s="230"/>
      <c r="H8" s="230"/>
      <c r="I8" s="230"/>
      <c r="J8" s="230"/>
      <c r="K8" s="230"/>
      <c r="L8" s="230"/>
      <c r="M8" s="230"/>
    </row>
    <row r="10" ht="12.75">
      <c r="F10" s="232" t="s">
        <v>60</v>
      </c>
    </row>
    <row r="11" spans="1:6" ht="42.75">
      <c r="A11" s="82" t="s">
        <v>45</v>
      </c>
      <c r="B11" s="82" t="s">
        <v>46</v>
      </c>
      <c r="C11" s="82" t="s">
        <v>47</v>
      </c>
      <c r="D11" s="82" t="s">
        <v>48</v>
      </c>
      <c r="E11" s="82" t="s">
        <v>49</v>
      </c>
      <c r="F11" s="86" t="s">
        <v>6</v>
      </c>
    </row>
    <row r="12" spans="1:6" ht="24.75" customHeight="1">
      <c r="A12" s="233" t="s">
        <v>55</v>
      </c>
      <c r="B12" s="233">
        <v>850</v>
      </c>
      <c r="C12" s="235">
        <v>0</v>
      </c>
      <c r="D12" s="235">
        <v>9830000</v>
      </c>
      <c r="E12" s="235">
        <f>C12+D12</f>
        <v>9830000</v>
      </c>
      <c r="F12" s="236">
        <v>6882500</v>
      </c>
    </row>
    <row r="13" spans="1:6" ht="24.75" customHeight="1">
      <c r="A13" s="233" t="s">
        <v>56</v>
      </c>
      <c r="B13" s="233"/>
      <c r="C13" s="235">
        <v>12516400</v>
      </c>
      <c r="D13" s="235">
        <v>0</v>
      </c>
      <c r="E13" s="235">
        <f>C13+D13</f>
        <v>12516400</v>
      </c>
      <c r="F13" s="236">
        <v>12516400</v>
      </c>
    </row>
    <row r="14" spans="1:6" ht="24.75" customHeight="1">
      <c r="A14" s="233" t="s">
        <v>57</v>
      </c>
      <c r="B14" s="233">
        <v>80</v>
      </c>
      <c r="C14" s="235">
        <v>0</v>
      </c>
      <c r="D14" s="235">
        <v>2400000</v>
      </c>
      <c r="E14" s="235">
        <f>C14+D14</f>
        <v>2400000</v>
      </c>
      <c r="F14" s="236">
        <v>1409534</v>
      </c>
    </row>
    <row r="15" spans="1:6" ht="24.75" customHeight="1">
      <c r="A15" s="233" t="s">
        <v>63</v>
      </c>
      <c r="B15" s="233">
        <v>35</v>
      </c>
      <c r="C15" s="235">
        <v>1020000</v>
      </c>
      <c r="D15" s="235">
        <v>0</v>
      </c>
      <c r="E15" s="235">
        <f>C15+D15</f>
        <v>1020000</v>
      </c>
      <c r="F15" s="236">
        <v>1020000</v>
      </c>
    </row>
    <row r="16" spans="1:6" ht="24.75" customHeight="1">
      <c r="A16" s="233" t="s">
        <v>52</v>
      </c>
      <c r="B16" s="234">
        <v>30</v>
      </c>
      <c r="C16" s="235">
        <v>0</v>
      </c>
      <c r="D16" s="235">
        <v>850000</v>
      </c>
      <c r="E16" s="235">
        <f>C16+D16</f>
        <v>850000</v>
      </c>
      <c r="F16" s="236">
        <v>73321</v>
      </c>
    </row>
    <row r="17" spans="1:6" ht="24.75" customHeight="1">
      <c r="A17" s="78" t="s">
        <v>54</v>
      </c>
      <c r="B17" s="78"/>
      <c r="C17" s="84">
        <f>SUM(C12:C16)</f>
        <v>13536400</v>
      </c>
      <c r="D17" s="84">
        <f>SUM(D12:D16)</f>
        <v>13080000</v>
      </c>
      <c r="E17" s="84">
        <f>SUM(E12:E16)</f>
        <v>26616400</v>
      </c>
      <c r="F17" s="87">
        <f>SUM(F12:F16)</f>
        <v>21901755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4">
    <mergeCell ref="A7:F7"/>
    <mergeCell ref="A5:F5"/>
    <mergeCell ref="A6:F6"/>
    <mergeCell ref="A1:J1"/>
  </mergeCells>
  <printOptions/>
  <pageMargins left="0.3937007874015748" right="0.3937007874015748" top="0.984251968503937" bottom="0.984251968503937" header="0.5118110236220472" footer="0.5118110236220472"/>
  <pageSetup horizontalDpi="200" verticalDpi="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3" sqref="A3:E3"/>
    </sheetView>
  </sheetViews>
  <sheetFormatPr defaultColWidth="11.7109375" defaultRowHeight="12.75"/>
  <cols>
    <col min="1" max="1" width="32.28125" style="516" customWidth="1"/>
    <col min="2" max="2" width="16.7109375" style="516" customWidth="1"/>
    <col min="3" max="3" width="3.28125" style="516" customWidth="1"/>
    <col min="4" max="4" width="26.8515625" style="516" customWidth="1"/>
    <col min="5" max="5" width="23.8515625" style="516" customWidth="1"/>
    <col min="6" max="16384" width="11.7109375" style="516" customWidth="1"/>
  </cols>
  <sheetData>
    <row r="1" spans="1:10" s="509" customFormat="1" ht="12.75">
      <c r="A1" s="517" t="s">
        <v>115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5" s="509" customFormat="1" ht="14.25">
      <c r="A2" s="693" t="s">
        <v>856</v>
      </c>
      <c r="B2" s="693"/>
      <c r="C2" s="693"/>
      <c r="D2" s="693"/>
      <c r="E2" s="693"/>
    </row>
    <row r="3" spans="1:5" s="509" customFormat="1" ht="14.25">
      <c r="A3" s="693" t="s">
        <v>894</v>
      </c>
      <c r="B3" s="693"/>
      <c r="C3" s="693"/>
      <c r="D3" s="693"/>
      <c r="E3" s="693"/>
    </row>
    <row r="4" spans="1:5" s="509" customFormat="1" ht="15" thickBot="1">
      <c r="A4" s="520"/>
      <c r="B4" s="521"/>
      <c r="C4" s="521"/>
      <c r="D4" s="521"/>
      <c r="E4" s="522" t="s">
        <v>857</v>
      </c>
    </row>
    <row r="5" spans="1:5" s="509" customFormat="1" ht="15" thickBot="1">
      <c r="A5" s="689" t="s">
        <v>858</v>
      </c>
      <c r="B5" s="690"/>
      <c r="C5" s="690"/>
      <c r="D5" s="690"/>
      <c r="E5" s="692"/>
    </row>
    <row r="6" spans="1:5" s="509" customFormat="1" ht="15" thickBot="1">
      <c r="A6" s="689" t="s">
        <v>859</v>
      </c>
      <c r="B6" s="690"/>
      <c r="C6" s="574"/>
      <c r="D6" s="690" t="s">
        <v>860</v>
      </c>
      <c r="E6" s="692"/>
    </row>
    <row r="7" spans="1:5" s="509" customFormat="1" ht="12.75">
      <c r="A7" s="559"/>
      <c r="B7" s="511"/>
      <c r="C7" s="543"/>
      <c r="D7" s="511"/>
      <c r="E7" s="546"/>
    </row>
    <row r="8" spans="1:5" s="509" customFormat="1" ht="15">
      <c r="A8" s="539" t="s">
        <v>861</v>
      </c>
      <c r="B8" s="512">
        <v>824250</v>
      </c>
      <c r="C8" s="557"/>
      <c r="D8" s="513" t="s">
        <v>862</v>
      </c>
      <c r="E8" s="540">
        <v>437142</v>
      </c>
    </row>
    <row r="9" spans="1:5" s="509" customFormat="1" ht="15">
      <c r="A9" s="539" t="s">
        <v>791</v>
      </c>
      <c r="B9" s="512">
        <f>353881</f>
        <v>353881</v>
      </c>
      <c r="C9" s="557"/>
      <c r="D9" s="513" t="s">
        <v>863</v>
      </c>
      <c r="E9" s="540">
        <v>111828</v>
      </c>
    </row>
    <row r="10" spans="1:5" s="509" customFormat="1" ht="15">
      <c r="A10" s="539" t="s">
        <v>864</v>
      </c>
      <c r="B10" s="512">
        <v>31454</v>
      </c>
      <c r="C10" s="557"/>
      <c r="D10" s="513" t="s">
        <v>902</v>
      </c>
      <c r="E10" s="540">
        <v>488348</v>
      </c>
    </row>
    <row r="11" spans="1:5" s="509" customFormat="1" ht="15">
      <c r="A11" s="539" t="s">
        <v>677</v>
      </c>
      <c r="B11" s="512">
        <f>4868</f>
        <v>4868</v>
      </c>
      <c r="C11" s="557"/>
      <c r="D11" s="513" t="s">
        <v>232</v>
      </c>
      <c r="E11" s="540">
        <v>9606</v>
      </c>
    </row>
    <row r="12" spans="1:5" s="509" customFormat="1" ht="15">
      <c r="A12" s="539" t="s">
        <v>865</v>
      </c>
      <c r="B12" s="512">
        <v>29064</v>
      </c>
      <c r="C12" s="557"/>
      <c r="D12" s="513" t="s">
        <v>233</v>
      </c>
      <c r="E12" s="540">
        <v>221955</v>
      </c>
    </row>
    <row r="13" spans="1:5" s="509" customFormat="1" ht="15">
      <c r="A13" s="539" t="s">
        <v>866</v>
      </c>
      <c r="B13" s="512">
        <v>194486</v>
      </c>
      <c r="C13" s="557"/>
      <c r="D13" s="513" t="s">
        <v>234</v>
      </c>
      <c r="E13" s="540">
        <v>7566</v>
      </c>
    </row>
    <row r="14" spans="1:5" s="509" customFormat="1" ht="15">
      <c r="A14" s="538" t="s">
        <v>678</v>
      </c>
      <c r="B14" s="512">
        <v>80877</v>
      </c>
      <c r="C14" s="557"/>
      <c r="D14" s="513" t="s">
        <v>867</v>
      </c>
      <c r="E14" s="540">
        <v>147133</v>
      </c>
    </row>
    <row r="15" spans="1:5" s="509" customFormat="1" ht="15">
      <c r="A15" s="539" t="s">
        <v>679</v>
      </c>
      <c r="B15" s="512">
        <v>289</v>
      </c>
      <c r="C15" s="557"/>
      <c r="D15" s="560" t="s">
        <v>231</v>
      </c>
      <c r="E15" s="540">
        <v>20156</v>
      </c>
    </row>
    <row r="16" spans="1:5" s="509" customFormat="1" ht="15">
      <c r="A16" s="539" t="s">
        <v>680</v>
      </c>
      <c r="B16" s="512">
        <v>53608</v>
      </c>
      <c r="C16" s="557"/>
      <c r="D16" s="513" t="s">
        <v>870</v>
      </c>
      <c r="E16" s="540">
        <v>170</v>
      </c>
    </row>
    <row r="17" spans="1:5" s="509" customFormat="1" ht="15">
      <c r="A17" s="539" t="s">
        <v>681</v>
      </c>
      <c r="B17" s="512">
        <v>14403</v>
      </c>
      <c r="C17" s="576"/>
      <c r="D17" s="513"/>
      <c r="E17" s="540"/>
    </row>
    <row r="18" spans="1:5" s="509" customFormat="1" ht="15">
      <c r="A18" s="547" t="s">
        <v>682</v>
      </c>
      <c r="B18" s="518">
        <v>5871</v>
      </c>
      <c r="C18" s="576"/>
      <c r="D18" s="519"/>
      <c r="E18" s="548"/>
    </row>
    <row r="19" spans="1:5" s="510" customFormat="1" ht="15">
      <c r="A19" s="553" t="s">
        <v>239</v>
      </c>
      <c r="B19" s="534">
        <f>SUM(B8:B18)</f>
        <v>1593051</v>
      </c>
      <c r="C19" s="577"/>
      <c r="D19" s="535" t="s">
        <v>238</v>
      </c>
      <c r="E19" s="554">
        <f>SUM(E8:E18)</f>
        <v>1443904</v>
      </c>
    </row>
    <row r="20" spans="1:5" s="510" customFormat="1" ht="15">
      <c r="A20" s="539"/>
      <c r="B20" s="512">
        <v>0</v>
      </c>
      <c r="C20" s="578"/>
      <c r="D20" s="513" t="s">
        <v>235</v>
      </c>
      <c r="E20" s="540">
        <v>39546</v>
      </c>
    </row>
    <row r="21" spans="1:5" s="510" customFormat="1" ht="15">
      <c r="A21" s="547" t="s">
        <v>869</v>
      </c>
      <c r="B21" s="518">
        <v>141832</v>
      </c>
      <c r="C21" s="578"/>
      <c r="D21" s="519" t="s">
        <v>72</v>
      </c>
      <c r="E21" s="548">
        <v>110118</v>
      </c>
    </row>
    <row r="22" spans="1:5" s="510" customFormat="1" ht="15">
      <c r="A22" s="549" t="s">
        <v>237</v>
      </c>
      <c r="B22" s="530">
        <f>SUM(B20:B21)</f>
        <v>141832</v>
      </c>
      <c r="C22" s="577"/>
      <c r="D22" s="531" t="s">
        <v>236</v>
      </c>
      <c r="E22" s="550">
        <f>SUM(E20:E21)</f>
        <v>149664</v>
      </c>
    </row>
    <row r="23" spans="1:5" s="510" customFormat="1" ht="15">
      <c r="A23" s="549" t="s">
        <v>836</v>
      </c>
      <c r="B23" s="530">
        <f>B19+B22</f>
        <v>1734883</v>
      </c>
      <c r="C23" s="577"/>
      <c r="D23" s="531" t="s">
        <v>833</v>
      </c>
      <c r="E23" s="550">
        <f>E19+E22</f>
        <v>1593568</v>
      </c>
    </row>
    <row r="24" spans="1:9" s="509" customFormat="1" ht="15">
      <c r="A24" s="538" t="s">
        <v>872</v>
      </c>
      <c r="B24" s="512">
        <v>8247</v>
      </c>
      <c r="C24" s="576"/>
      <c r="D24" s="513" t="s">
        <v>873</v>
      </c>
      <c r="E24" s="540">
        <v>0</v>
      </c>
      <c r="G24" s="696" t="s">
        <v>874</v>
      </c>
      <c r="H24" s="696"/>
      <c r="I24" s="509">
        <v>12686</v>
      </c>
    </row>
    <row r="25" spans="1:9" s="509" customFormat="1" ht="15">
      <c r="A25" s="539" t="s">
        <v>871</v>
      </c>
      <c r="B25" s="512">
        <v>79574</v>
      </c>
      <c r="C25" s="576"/>
      <c r="D25" s="513" t="s">
        <v>875</v>
      </c>
      <c r="E25" s="540">
        <v>35493</v>
      </c>
      <c r="G25" s="696" t="s">
        <v>876</v>
      </c>
      <c r="H25" s="696"/>
      <c r="I25" s="509">
        <v>-141832</v>
      </c>
    </row>
    <row r="26" spans="1:9" s="509" customFormat="1" ht="15.75" thickBot="1">
      <c r="A26" s="561" t="s">
        <v>877</v>
      </c>
      <c r="B26" s="524">
        <v>-129146</v>
      </c>
      <c r="C26" s="558"/>
      <c r="D26" s="523" t="s">
        <v>878</v>
      </c>
      <c r="E26" s="542">
        <v>64497</v>
      </c>
      <c r="G26" s="694"/>
      <c r="H26" s="694"/>
      <c r="I26" s="695">
        <f>I24+I25</f>
        <v>-129146</v>
      </c>
    </row>
    <row r="27" spans="1:9" s="509" customFormat="1" ht="15" thickBot="1">
      <c r="A27" s="555" t="s">
        <v>879</v>
      </c>
      <c r="B27" s="526">
        <f>SUM(B23:B26)</f>
        <v>1693558</v>
      </c>
      <c r="C27" s="575"/>
      <c r="D27" s="525" t="s">
        <v>879</v>
      </c>
      <c r="E27" s="562">
        <f>SUM(E23:E26)</f>
        <v>1693558</v>
      </c>
      <c r="G27" s="694"/>
      <c r="H27" s="694"/>
      <c r="I27" s="695"/>
    </row>
    <row r="28" spans="1:5" s="509" customFormat="1" ht="13.5" thickBot="1">
      <c r="A28" s="527"/>
      <c r="B28" s="528"/>
      <c r="C28" s="527"/>
      <c r="D28" s="527"/>
      <c r="E28" s="529"/>
    </row>
    <row r="29" spans="1:5" s="509" customFormat="1" ht="15" thickBot="1">
      <c r="A29" s="689" t="s">
        <v>880</v>
      </c>
      <c r="B29" s="690"/>
      <c r="C29" s="691"/>
      <c r="D29" s="690"/>
      <c r="E29" s="692"/>
    </row>
    <row r="30" spans="1:5" s="509" customFormat="1" ht="13.5" customHeight="1">
      <c r="A30" s="539" t="s">
        <v>861</v>
      </c>
      <c r="B30" s="512">
        <v>824092</v>
      </c>
      <c r="C30" s="536"/>
      <c r="D30" s="513" t="s">
        <v>862</v>
      </c>
      <c r="E30" s="540">
        <v>437142</v>
      </c>
    </row>
    <row r="31" spans="1:5" s="509" customFormat="1" ht="13.5" customHeight="1">
      <c r="A31" s="539" t="s">
        <v>677</v>
      </c>
      <c r="B31" s="512">
        <v>4868</v>
      </c>
      <c r="C31" s="536"/>
      <c r="D31" s="513" t="s">
        <v>863</v>
      </c>
      <c r="E31" s="540">
        <v>111828</v>
      </c>
    </row>
    <row r="32" spans="1:5" s="509" customFormat="1" ht="13.5" customHeight="1">
      <c r="A32" s="539" t="s">
        <v>792</v>
      </c>
      <c r="B32" s="512">
        <f>353881-48811</f>
        <v>305070</v>
      </c>
      <c r="C32" s="536"/>
      <c r="D32" s="513" t="s">
        <v>902</v>
      </c>
      <c r="E32" s="540">
        <v>483060</v>
      </c>
    </row>
    <row r="33" spans="1:5" s="509" customFormat="1" ht="13.5" customHeight="1">
      <c r="A33" s="539" t="s">
        <v>881</v>
      </c>
      <c r="B33" s="512">
        <v>31454</v>
      </c>
      <c r="C33" s="536"/>
      <c r="D33" s="513" t="s">
        <v>882</v>
      </c>
      <c r="E33" s="540">
        <v>9606</v>
      </c>
    </row>
    <row r="34" spans="1:5" s="509" customFormat="1" ht="13.5" customHeight="1">
      <c r="A34" s="539" t="s">
        <v>883</v>
      </c>
      <c r="B34" s="512">
        <v>29064</v>
      </c>
      <c r="C34" s="536"/>
      <c r="D34" s="513" t="s">
        <v>233</v>
      </c>
      <c r="E34" s="540">
        <v>221955</v>
      </c>
    </row>
    <row r="35" spans="1:5" s="509" customFormat="1" ht="13.5" customHeight="1">
      <c r="A35" s="539" t="s">
        <v>866</v>
      </c>
      <c r="B35" s="512">
        <v>194486</v>
      </c>
      <c r="C35" s="536"/>
      <c r="D35" s="513" t="s">
        <v>867</v>
      </c>
      <c r="E35" s="540">
        <v>147133</v>
      </c>
    </row>
    <row r="36" spans="1:5" s="509" customFormat="1" ht="13.5" customHeight="1">
      <c r="A36" s="538" t="s">
        <v>868</v>
      </c>
      <c r="B36" s="512">
        <v>289</v>
      </c>
      <c r="C36" s="536"/>
      <c r="D36" s="513" t="s">
        <v>884</v>
      </c>
      <c r="E36" s="540">
        <v>170</v>
      </c>
    </row>
    <row r="37" spans="1:5" s="509" customFormat="1" ht="13.5" customHeight="1">
      <c r="A37" s="547" t="s">
        <v>678</v>
      </c>
      <c r="B37" s="518">
        <v>80877</v>
      </c>
      <c r="C37" s="536"/>
      <c r="D37" s="519"/>
      <c r="E37" s="548"/>
    </row>
    <row r="38" spans="1:5" s="509" customFormat="1" ht="13.5" customHeight="1">
      <c r="A38" s="549" t="s">
        <v>239</v>
      </c>
      <c r="B38" s="530">
        <f>SUM(B30:B37)</f>
        <v>1470200</v>
      </c>
      <c r="C38" s="571"/>
      <c r="D38" s="531" t="s">
        <v>238</v>
      </c>
      <c r="E38" s="550">
        <f>SUM(E30:E37)</f>
        <v>1410894</v>
      </c>
    </row>
    <row r="39" spans="1:5" s="509" customFormat="1" ht="13.5" customHeight="1">
      <c r="A39" s="551" t="s">
        <v>869</v>
      </c>
      <c r="B39" s="532">
        <v>115505</v>
      </c>
      <c r="C39" s="572"/>
      <c r="D39" s="533" t="s">
        <v>72</v>
      </c>
      <c r="E39" s="552">
        <v>110118</v>
      </c>
    </row>
    <row r="40" spans="1:5" s="510" customFormat="1" ht="13.5" customHeight="1">
      <c r="A40" s="553" t="s">
        <v>237</v>
      </c>
      <c r="B40" s="534">
        <f>SUM(B39)</f>
        <v>115505</v>
      </c>
      <c r="C40" s="573"/>
      <c r="D40" s="535" t="s">
        <v>236</v>
      </c>
      <c r="E40" s="554">
        <f>SUM(E39)</f>
        <v>110118</v>
      </c>
    </row>
    <row r="41" spans="1:5" s="510" customFormat="1" ht="13.5" customHeight="1">
      <c r="A41" s="553" t="s">
        <v>836</v>
      </c>
      <c r="B41" s="534">
        <f>B38+B40</f>
        <v>1585705</v>
      </c>
      <c r="C41" s="573"/>
      <c r="D41" s="535" t="s">
        <v>833</v>
      </c>
      <c r="E41" s="554">
        <f>E38+E40</f>
        <v>1521012</v>
      </c>
    </row>
    <row r="42" spans="1:5" s="510" customFormat="1" ht="13.5" customHeight="1">
      <c r="A42" s="538" t="s">
        <v>872</v>
      </c>
      <c r="B42" s="512">
        <v>8247</v>
      </c>
      <c r="C42" s="544"/>
      <c r="D42" s="513" t="s">
        <v>873</v>
      </c>
      <c r="E42" s="540">
        <v>0</v>
      </c>
    </row>
    <row r="43" spans="1:5" s="510" customFormat="1" ht="13.5" customHeight="1">
      <c r="A43" s="539" t="s">
        <v>871</v>
      </c>
      <c r="B43" s="512">
        <v>79574</v>
      </c>
      <c r="C43" s="544"/>
      <c r="D43" s="513" t="s">
        <v>875</v>
      </c>
      <c r="E43" s="540">
        <v>35493</v>
      </c>
    </row>
    <row r="44" spans="1:5" s="509" customFormat="1" ht="13.5" customHeight="1" thickBot="1">
      <c r="A44" s="541" t="s">
        <v>885</v>
      </c>
      <c r="B44" s="524">
        <v>-129146</v>
      </c>
      <c r="C44" s="537"/>
      <c r="D44" s="523" t="s">
        <v>878</v>
      </c>
      <c r="E44" s="542">
        <v>64497</v>
      </c>
    </row>
    <row r="45" spans="1:5" s="509" customFormat="1" ht="13.5" customHeight="1" thickBot="1">
      <c r="A45" s="555" t="s">
        <v>879</v>
      </c>
      <c r="B45" s="526">
        <f>SUM(B41:B44)</f>
        <v>1544380</v>
      </c>
      <c r="C45" s="570"/>
      <c r="D45" s="525" t="s">
        <v>879</v>
      </c>
      <c r="E45" s="556">
        <f>SUM(E41:E44)</f>
        <v>1621002</v>
      </c>
    </row>
    <row r="46" spans="1:5" s="509" customFormat="1" ht="13.5" customHeight="1" thickBot="1">
      <c r="A46" s="527"/>
      <c r="B46" s="527"/>
      <c r="C46" s="527"/>
      <c r="D46" s="527"/>
      <c r="E46" s="527"/>
    </row>
    <row r="47" spans="1:5" s="509" customFormat="1" ht="15" thickBot="1">
      <c r="A47" s="689" t="s">
        <v>886</v>
      </c>
      <c r="B47" s="690"/>
      <c r="C47" s="690"/>
      <c r="D47" s="690"/>
      <c r="E47" s="692"/>
    </row>
    <row r="48" spans="1:5" s="509" customFormat="1" ht="15">
      <c r="A48" s="539" t="s">
        <v>861</v>
      </c>
      <c r="B48" s="512">
        <v>158</v>
      </c>
      <c r="C48" s="536"/>
      <c r="D48" s="513" t="s">
        <v>887</v>
      </c>
      <c r="E48" s="540">
        <v>20156</v>
      </c>
    </row>
    <row r="49" spans="1:5" s="509" customFormat="1" ht="15">
      <c r="A49" s="539" t="s">
        <v>793</v>
      </c>
      <c r="B49" s="512">
        <v>48811</v>
      </c>
      <c r="C49" s="536"/>
      <c r="D49" s="513"/>
      <c r="E49" s="540"/>
    </row>
    <row r="50" spans="1:7" s="509" customFormat="1" ht="14.25" customHeight="1">
      <c r="A50" s="538" t="s">
        <v>504</v>
      </c>
      <c r="B50" s="512">
        <v>0</v>
      </c>
      <c r="C50" s="536"/>
      <c r="D50" s="513" t="s">
        <v>884</v>
      </c>
      <c r="E50" s="540">
        <v>0</v>
      </c>
      <c r="G50" s="514"/>
    </row>
    <row r="51" spans="1:5" s="509" customFormat="1" ht="14.25" customHeight="1">
      <c r="A51" s="538" t="s">
        <v>888</v>
      </c>
      <c r="B51" s="512">
        <v>0</v>
      </c>
      <c r="C51" s="536"/>
      <c r="D51" s="513" t="s">
        <v>821</v>
      </c>
      <c r="E51" s="540">
        <v>7566</v>
      </c>
    </row>
    <row r="52" spans="1:5" s="509" customFormat="1" ht="14.25" customHeight="1">
      <c r="A52" s="538" t="s">
        <v>889</v>
      </c>
      <c r="B52" s="512">
        <v>53608</v>
      </c>
      <c r="C52" s="536"/>
      <c r="D52" s="513" t="s">
        <v>891</v>
      </c>
      <c r="E52" s="540">
        <v>5288</v>
      </c>
    </row>
    <row r="53" spans="1:5" s="509" customFormat="1" ht="14.25" customHeight="1">
      <c r="A53" s="538" t="s">
        <v>890</v>
      </c>
      <c r="B53" s="512">
        <v>5871</v>
      </c>
      <c r="C53" s="536"/>
      <c r="D53" s="513"/>
      <c r="E53" s="540"/>
    </row>
    <row r="54" spans="1:5" s="509" customFormat="1" ht="14.25" customHeight="1">
      <c r="A54" s="547" t="s">
        <v>681</v>
      </c>
      <c r="B54" s="548">
        <v>14403</v>
      </c>
      <c r="C54" s="536"/>
      <c r="D54" s="569"/>
      <c r="E54" s="548"/>
    </row>
    <row r="55" spans="1:5" s="509" customFormat="1" ht="14.25" customHeight="1">
      <c r="A55" s="549" t="s">
        <v>239</v>
      </c>
      <c r="B55" s="550">
        <f>SUM(B48:B54)</f>
        <v>122851</v>
      </c>
      <c r="C55" s="536"/>
      <c r="D55" s="531" t="s">
        <v>238</v>
      </c>
      <c r="E55" s="550">
        <f>SUM(E48:E54)</f>
        <v>33010</v>
      </c>
    </row>
    <row r="56" spans="1:5" s="509" customFormat="1" ht="14.25" customHeight="1">
      <c r="A56" s="538" t="s">
        <v>869</v>
      </c>
      <c r="B56" s="512">
        <v>26327</v>
      </c>
      <c r="C56" s="536"/>
      <c r="D56" s="513" t="s">
        <v>235</v>
      </c>
      <c r="E56" s="540">
        <v>39546</v>
      </c>
    </row>
    <row r="57" spans="1:5" s="509" customFormat="1" ht="14.25" customHeight="1" thickBot="1">
      <c r="A57" s="563" t="s">
        <v>237</v>
      </c>
      <c r="B57" s="564">
        <f>SUM(B56)</f>
        <v>26327</v>
      </c>
      <c r="C57" s="536"/>
      <c r="D57" s="535" t="s">
        <v>236</v>
      </c>
      <c r="E57" s="554">
        <f>SUM(E56)</f>
        <v>39546</v>
      </c>
    </row>
    <row r="58" spans="1:5" s="509" customFormat="1" ht="16.5" customHeight="1" thickBot="1">
      <c r="A58" s="565" t="s">
        <v>892</v>
      </c>
      <c r="B58" s="566">
        <f>B55+B57</f>
        <v>149178</v>
      </c>
      <c r="C58" s="545"/>
      <c r="D58" s="567" t="s">
        <v>893</v>
      </c>
      <c r="E58" s="568">
        <f>E55+E57</f>
        <v>72556</v>
      </c>
    </row>
    <row r="59" spans="2:3" s="509" customFormat="1" ht="12.75">
      <c r="B59" s="511"/>
      <c r="C59" s="511"/>
    </row>
    <row r="60" s="509" customFormat="1" ht="12.75"/>
    <row r="61" s="509" customFormat="1" ht="12.75"/>
    <row r="62" spans="1:5" s="509" customFormat="1" ht="20.25">
      <c r="A62" s="515"/>
      <c r="B62" s="515"/>
      <c r="C62" s="515"/>
      <c r="D62" s="515"/>
      <c r="E62" s="515"/>
    </row>
    <row r="63" s="509" customFormat="1" ht="12.75"/>
    <row r="64" s="509" customFormat="1" ht="12.75"/>
    <row r="65" s="509" customFormat="1" ht="12.75"/>
    <row r="66" s="509" customFormat="1" ht="12.75"/>
    <row r="67" s="509" customFormat="1" ht="12.75"/>
    <row r="68" s="509" customFormat="1" ht="12.75"/>
    <row r="69" s="509" customFormat="1" ht="12.75"/>
    <row r="70" s="509" customFormat="1" ht="12.75"/>
    <row r="71" s="509" customFormat="1" ht="12.75"/>
    <row r="72" s="509" customFormat="1" ht="12.75"/>
    <row r="73" s="509" customFormat="1" ht="12.75"/>
    <row r="74" s="509" customFormat="1" ht="12.75"/>
    <row r="75" s="509" customFormat="1" ht="12.75"/>
    <row r="76" s="509" customFormat="1" ht="12.75"/>
    <row r="77" s="509" customFormat="1" ht="12.75"/>
    <row r="78" s="509" customFormat="1" ht="12.75"/>
    <row r="79" s="509" customFormat="1" ht="12.75"/>
    <row r="80" s="509" customFormat="1" ht="12.75"/>
    <row r="81" s="509" customFormat="1" ht="12.75"/>
    <row r="82" s="509" customFormat="1" ht="12.75"/>
    <row r="83" s="509" customFormat="1" ht="12.75"/>
    <row r="84" s="509" customFormat="1" ht="12.75"/>
    <row r="85" s="509" customFormat="1" ht="12.75"/>
    <row r="86" s="509" customFormat="1" ht="12.75"/>
    <row r="87" s="509" customFormat="1" ht="12.75"/>
    <row r="88" s="509" customFormat="1" ht="12.75"/>
    <row r="89" s="509" customFormat="1" ht="12.75"/>
    <row r="90" s="509" customFormat="1" ht="12.75"/>
    <row r="91" s="509" customFormat="1" ht="12.75"/>
    <row r="92" s="509" customFormat="1" ht="12.75"/>
    <row r="93" s="509" customFormat="1" ht="12.75"/>
    <row r="94" s="509" customFormat="1" ht="12.75"/>
    <row r="95" s="509" customFormat="1" ht="12.75"/>
    <row r="96" s="509" customFormat="1" ht="12.75"/>
    <row r="97" s="509" customFormat="1" ht="12.75"/>
    <row r="98" s="509" customFormat="1" ht="12.75"/>
    <row r="99" s="509" customFormat="1" ht="12.75"/>
    <row r="100" s="509" customFormat="1" ht="12.75"/>
    <row r="101" s="509" customFormat="1" ht="12.75"/>
    <row r="102" s="509" customFormat="1" ht="12.75"/>
    <row r="103" s="509" customFormat="1" ht="12.75"/>
    <row r="104" s="509" customFormat="1" ht="12.75"/>
    <row r="105" s="509" customFormat="1" ht="12.75"/>
    <row r="106" s="509" customFormat="1" ht="12.75"/>
    <row r="107" s="509" customFormat="1" ht="12.75"/>
    <row r="108" s="509" customFormat="1" ht="12.75"/>
    <row r="109" s="509" customFormat="1" ht="12.75"/>
    <row r="110" s="509" customFormat="1" ht="12.75"/>
    <row r="111" s="509" customFormat="1" ht="12.75"/>
    <row r="112" s="509" customFormat="1" ht="12.75"/>
    <row r="113" s="509" customFormat="1" ht="12.75"/>
    <row r="114" s="509" customFormat="1" ht="12.75"/>
    <row r="115" s="509" customFormat="1" ht="12.75"/>
    <row r="116" s="509" customFormat="1" ht="12.75"/>
    <row r="117" s="509" customFormat="1" ht="12.75"/>
    <row r="118" s="509" customFormat="1" ht="12.75"/>
    <row r="119" s="509" customFormat="1" ht="12.75"/>
    <row r="120" s="509" customFormat="1" ht="12.75"/>
    <row r="121" s="509" customFormat="1" ht="12.75"/>
    <row r="122" s="509" customFormat="1" ht="12.75"/>
    <row r="123" s="509" customFormat="1" ht="12.75"/>
    <row r="124" s="509" customFormat="1" ht="12.75"/>
    <row r="125" s="509" customFormat="1" ht="12.75"/>
    <row r="126" s="509" customFormat="1" ht="12.75"/>
    <row r="127" s="509" customFormat="1" ht="12.75"/>
    <row r="128" s="509" customFormat="1" ht="12.75"/>
    <row r="129" s="509" customFormat="1" ht="12.75"/>
    <row r="130" s="509" customFormat="1" ht="12.75"/>
    <row r="131" s="509" customFormat="1" ht="12.75"/>
    <row r="132" s="509" customFormat="1" ht="12.75"/>
    <row r="133" s="509" customFormat="1" ht="12.75"/>
    <row r="134" s="509" customFormat="1" ht="12.75"/>
    <row r="135" s="509" customFormat="1" ht="12.75"/>
    <row r="136" s="509" customFormat="1" ht="12.75"/>
    <row r="137" s="509" customFormat="1" ht="12.75"/>
    <row r="138" s="509" customFormat="1" ht="12.75"/>
    <row r="139" s="509" customFormat="1" ht="12.75"/>
    <row r="140" s="509" customFormat="1" ht="12.75"/>
    <row r="141" s="509" customFormat="1" ht="12.75"/>
    <row r="142" s="509" customFormat="1" ht="12.75"/>
    <row r="143" s="509" customFormat="1" ht="12.75"/>
    <row r="144" s="509" customFormat="1" ht="12.75"/>
    <row r="145" s="509" customFormat="1" ht="12.75"/>
    <row r="146" s="509" customFormat="1" ht="12.75"/>
    <row r="147" s="509" customFormat="1" ht="12.75"/>
    <row r="148" s="509" customFormat="1" ht="12.75"/>
    <row r="149" s="509" customFormat="1" ht="12.75"/>
    <row r="150" s="509" customFormat="1" ht="12.75"/>
    <row r="151" s="509" customFormat="1" ht="12.75"/>
    <row r="152" s="509" customFormat="1" ht="12.75"/>
    <row r="153" s="509" customFormat="1" ht="12.75"/>
    <row r="154" s="509" customFormat="1" ht="12.75"/>
    <row r="155" s="509" customFormat="1" ht="12.75"/>
    <row r="156" s="509" customFormat="1" ht="12.75"/>
    <row r="157" s="509" customFormat="1" ht="12.75"/>
    <row r="158" s="509" customFormat="1" ht="12.75"/>
    <row r="159" s="509" customFormat="1" ht="12.75"/>
    <row r="160" s="509" customFormat="1" ht="12.75"/>
    <row r="161" s="509" customFormat="1" ht="12.75"/>
    <row r="162" s="509" customFormat="1" ht="12.75"/>
    <row r="163" s="509" customFormat="1" ht="12.75"/>
    <row r="164" s="509" customFormat="1" ht="12.75"/>
    <row r="165" s="509" customFormat="1" ht="12.75"/>
    <row r="166" s="509" customFormat="1" ht="12.75"/>
    <row r="167" s="509" customFormat="1" ht="12.75"/>
    <row r="168" s="509" customFormat="1" ht="12.75"/>
    <row r="169" s="509" customFormat="1" ht="12.75"/>
    <row r="170" s="509" customFormat="1" ht="12.75"/>
    <row r="171" s="509" customFormat="1" ht="12.75"/>
    <row r="172" s="509" customFormat="1" ht="12.75"/>
    <row r="173" s="509" customFormat="1" ht="12.75"/>
    <row r="174" s="509" customFormat="1" ht="12.75"/>
    <row r="175" s="509" customFormat="1" ht="12.75"/>
    <row r="176" s="509" customFormat="1" ht="12.75"/>
    <row r="177" s="509" customFormat="1" ht="12.75"/>
    <row r="178" s="509" customFormat="1" ht="12.75"/>
    <row r="179" s="509" customFormat="1" ht="12.75"/>
    <row r="180" s="509" customFormat="1" ht="12.75"/>
    <row r="181" s="509" customFormat="1" ht="12.75"/>
    <row r="182" s="509" customFormat="1" ht="12.75"/>
    <row r="183" s="509" customFormat="1" ht="12.75"/>
    <row r="184" s="509" customFormat="1" ht="12.75"/>
    <row r="185" s="509" customFormat="1" ht="12.75"/>
    <row r="186" s="509" customFormat="1" ht="12.75"/>
  </sheetData>
  <sheetProtection/>
  <mergeCells count="11">
    <mergeCell ref="G26:H27"/>
    <mergeCell ref="I26:I27"/>
    <mergeCell ref="G24:H24"/>
    <mergeCell ref="G25:H25"/>
    <mergeCell ref="A29:E29"/>
    <mergeCell ref="A47:E47"/>
    <mergeCell ref="A2:E2"/>
    <mergeCell ref="A3:E3"/>
    <mergeCell ref="A5:E5"/>
    <mergeCell ref="A6:B6"/>
    <mergeCell ref="D6:E6"/>
  </mergeCells>
  <printOptions/>
  <pageMargins left="0.23622047244094488" right="0.23622047244094488" top="0.7480314960629921" bottom="0.7480314960629921" header="0.31496062992125984" footer="0.31496062992125984"/>
  <pageSetup firstPageNumber="1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2014-05-05T10:47:30Z</cp:lastPrinted>
  <dcterms:created xsi:type="dcterms:W3CDTF">2008-01-30T10:52:15Z</dcterms:created>
  <dcterms:modified xsi:type="dcterms:W3CDTF">2014-05-05T10:48:25Z</dcterms:modified>
  <cp:category/>
  <cp:version/>
  <cp:contentType/>
  <cp:contentStatus/>
</cp:coreProperties>
</file>