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tabRatio="597" firstSheet="4" activeTab="4"/>
  </bookViews>
  <sheets>
    <sheet name="3" sheetId="1" r:id="rId1"/>
    <sheet name="3a" sheetId="2" r:id="rId2"/>
    <sheet name="4a" sheetId="3" r:id="rId3"/>
    <sheet name="4b" sheetId="4" r:id="rId4"/>
    <sheet name="6" sheetId="5" r:id="rId5"/>
    <sheet name="6a" sheetId="6" r:id="rId6"/>
    <sheet name="7" sheetId="7" r:id="rId7"/>
    <sheet name="8" sheetId="8" r:id="rId8"/>
    <sheet name="8a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TTT" sheetId="18" r:id="rId18"/>
    <sheet name=" 1 auditált" sheetId="19" r:id="rId19"/>
    <sheet name="2auditált" sheetId="20" r:id="rId20"/>
    <sheet name="2a auditált" sheetId="21" r:id="rId21"/>
    <sheet name="4 auditált" sheetId="22" r:id="rId22"/>
    <sheet name="5 auditált" sheetId="23" r:id="rId23"/>
  </sheets>
  <definedNames>
    <definedName name="_xlnm.Print_Area" localSheetId="5">'6a'!$A$1:$D$32</definedName>
  </definedNames>
  <calcPr fullCalcOnLoad="1"/>
</workbook>
</file>

<file path=xl/sharedStrings.xml><?xml version="1.0" encoding="utf-8"?>
<sst xmlns="http://schemas.openxmlformats.org/spreadsheetml/2006/main" count="1262" uniqueCount="959">
  <si>
    <t>A) BEFEKTETETT ESZKÖZÖK ÖSSZESEN (07+16+24+30)</t>
  </si>
  <si>
    <t>32</t>
  </si>
  <si>
    <t>1. Anyagok (21., 241.)</t>
  </si>
  <si>
    <t>33</t>
  </si>
  <si>
    <t>2. Befejezetlen termelés és félkész termékek (253,263)</t>
  </si>
  <si>
    <t>34</t>
  </si>
  <si>
    <t>3. Növendék-, hízó és egyéb állatok (252,262)</t>
  </si>
  <si>
    <t>35</t>
  </si>
  <si>
    <t>4. Késztermékek (251,261)</t>
  </si>
  <si>
    <t>36</t>
  </si>
  <si>
    <t>5/a Áruk, betétdíjas göngyölegek, közvetített szolgáltatások (22., 231., 232., 234., 242., 243., 244. 246.)</t>
  </si>
  <si>
    <t>37</t>
  </si>
  <si>
    <t>5/b Követelés fejében átvett eszközök, készletek (233., 245.)</t>
  </si>
  <si>
    <t>38</t>
  </si>
  <si>
    <t>I. Készletek összesen (32+...+37)</t>
  </si>
  <si>
    <t>39</t>
  </si>
  <si>
    <t>1. Követelések áruszállításból és szolgáltatásból (vevők) (282., 283., 284., 2882., 2883., 2884.)</t>
  </si>
  <si>
    <t>40</t>
  </si>
  <si>
    <t>2. Adósok (281,2881)</t>
  </si>
  <si>
    <t>41</t>
  </si>
  <si>
    <t>3. Rövid lejáratú kölcsönök(27,278)</t>
  </si>
  <si>
    <t>42</t>
  </si>
  <si>
    <t>4. Egyéb követelések (285-287., 2885-2887., 19-ből)</t>
  </si>
  <si>
    <t>43</t>
  </si>
  <si>
    <t>Péterék BT. Iskolai eü. Szolg.</t>
  </si>
  <si>
    <t>Ebből: - tartósan adott kölcsönökből a mérlegfordulónapot követő egy éven belül esedékes részletek (191-194-ből, 1981-ből)</t>
  </si>
  <si>
    <t>44</t>
  </si>
  <si>
    <t>- egyéb hosszú lejáratú követelésekből a mérlegfordulónapot követő egy éven belül esedékes részletek (195-ből, 1982-ből)</t>
  </si>
  <si>
    <t>45</t>
  </si>
  <si>
    <t>- nemzetközi támogatási programok miatti követelések (2874.)</t>
  </si>
  <si>
    <t>46</t>
  </si>
  <si>
    <t>- támogatási program előlegek (2871.)</t>
  </si>
  <si>
    <t>47</t>
  </si>
  <si>
    <t>- előfinanszírozás miatti követelések (2876.)</t>
  </si>
  <si>
    <t>48</t>
  </si>
  <si>
    <t>- támogatási programok szabálytalan kifizetése miatti követelés (2872)</t>
  </si>
  <si>
    <t>49</t>
  </si>
  <si>
    <t>- garancia- és kezességvállalásból származó követelések(2873)</t>
  </si>
  <si>
    <t>50</t>
  </si>
  <si>
    <t>II. Követelések összesen (39+...+42)</t>
  </si>
  <si>
    <t>51</t>
  </si>
  <si>
    <t>1. Forgatási célú részesedés (2951,298-ból)</t>
  </si>
  <si>
    <t>52</t>
  </si>
  <si>
    <t>1/a Forgatási célú részesedés bekerülési (könyv szerinti) értéke (2951.)</t>
  </si>
  <si>
    <t>53</t>
  </si>
  <si>
    <t>1/b Forgatási célú részesedés elszámolt értékvesztése (2982.)</t>
  </si>
  <si>
    <t>54</t>
  </si>
  <si>
    <t>2. Forgatási célú hitelviszony megtestesítő értékpapírok (2911,2921,2931,2941,298-ból)</t>
  </si>
  <si>
    <t>55</t>
  </si>
  <si>
    <t>2/a Forgatási célú hitelviszonyt megtestesítő értékpapír bekerülési (könyv szerinti) értéke (2911., 2921., 2931., 2941.)</t>
  </si>
  <si>
    <t>56</t>
  </si>
  <si>
    <t>2/b Forgatási célú hitelviszonyt megtestesítő értékpapír elszámolt értékvesztése (2981.)</t>
  </si>
  <si>
    <t>57</t>
  </si>
  <si>
    <t>III. Értékpapírok összesen (51+54)</t>
  </si>
  <si>
    <t>58</t>
  </si>
  <si>
    <t>1. Pénztárak, csekkek, betétkönyvek (31)</t>
  </si>
  <si>
    <t>59</t>
  </si>
  <si>
    <t>2. Költségvetési pénzforgalmi számlák (32)</t>
  </si>
  <si>
    <t>60</t>
  </si>
  <si>
    <t>3. Elszámolási számlák (33-34)</t>
  </si>
  <si>
    <t>61</t>
  </si>
  <si>
    <t>4. Idegen pénzeszközök (35-36)</t>
  </si>
  <si>
    <t>62</t>
  </si>
  <si>
    <t>IV. Pénzeszközök összesen (57+...+60)</t>
  </si>
  <si>
    <t>63</t>
  </si>
  <si>
    <t>1. Költségvetési aktív függő elszámolások (391)</t>
  </si>
  <si>
    <t>64</t>
  </si>
  <si>
    <t>2. Költségvetési aktív átfutó elszámolások (392,395,396,398)</t>
  </si>
  <si>
    <t>65</t>
  </si>
  <si>
    <t>3. Költségvetési aktív kiegyenlítő elszámolások (394)</t>
  </si>
  <si>
    <t>66</t>
  </si>
  <si>
    <t>4. Költségvetésen kívüli aktív pénzügyi elszámolások (399)</t>
  </si>
  <si>
    <t>67</t>
  </si>
  <si>
    <t>V. Egyéb aktív pénzügyi elszámolások összesen (63+...+66)</t>
  </si>
  <si>
    <t>68</t>
  </si>
  <si>
    <t>B) FORGÓESZKÖZÖK ÖSSZESEN (38+50+57+62+67)</t>
  </si>
  <si>
    <t>69</t>
  </si>
  <si>
    <t>ESZKÖZÖK ÖSSZESEN (31+68)</t>
  </si>
  <si>
    <t>FORRÁSOK</t>
  </si>
  <si>
    <t>70</t>
  </si>
  <si>
    <t>1. Kezelésbe vett eszközök tartós tőkéje (4111.)</t>
  </si>
  <si>
    <t>71</t>
  </si>
  <si>
    <t>2. Saját tulajdonban lévő eszközök tartós tőkéje (4112.)</t>
  </si>
  <si>
    <t>72</t>
  </si>
  <si>
    <t>I. Tartós tőke (70+71)</t>
  </si>
  <si>
    <t>73</t>
  </si>
  <si>
    <t>1. Kezelésbe vett eszközök tőkeváltozása (412.)</t>
  </si>
  <si>
    <t>74</t>
  </si>
  <si>
    <t>Pénzbeli kártérítés</t>
  </si>
  <si>
    <t>Előző évi működési célú előirányzat maradvány, pénzmaradvány átadás</t>
  </si>
  <si>
    <t xml:space="preserve">Előző évi kp.kieg.v.tér + előző évi maradvány </t>
  </si>
  <si>
    <t>2. Saját tulajdonban lévő eszközök tőkeváltozása (413.)</t>
  </si>
  <si>
    <t>75</t>
  </si>
  <si>
    <t>II. Tőkeváltozások (73+74)</t>
  </si>
  <si>
    <t>76</t>
  </si>
  <si>
    <t>1. Kezelésbe vett eszközök értékelési tartaléka (4171.)</t>
  </si>
  <si>
    <t>77</t>
  </si>
  <si>
    <t>2. Saját tulajdonban lévő eszközök értékelési tartaléka (4172.)</t>
  </si>
  <si>
    <t>78</t>
  </si>
  <si>
    <t>III. Értékelési tartalék (76+77)</t>
  </si>
  <si>
    <t>79</t>
  </si>
  <si>
    <t>D) SAJÁT TŐKE ÖSSZESEN (72+75+78)</t>
  </si>
  <si>
    <t>80</t>
  </si>
  <si>
    <t>1. Költségvetési tartalék elszámolása (4211., 4214.) (81+82)</t>
  </si>
  <si>
    <t>81</t>
  </si>
  <si>
    <t>Ebből: - tárgyévi költségvetési tartalék elszámolása (4211.)</t>
  </si>
  <si>
    <t>82</t>
  </si>
  <si>
    <t>- előző év(ek) költségvetési tartalékának elszámolása (4214)</t>
  </si>
  <si>
    <t>83</t>
  </si>
  <si>
    <t>2. Költségvetési pénzmaradvány (4212)</t>
  </si>
  <si>
    <t>84</t>
  </si>
  <si>
    <t>3. Költségvetési kiadási megtakarítás (425.)</t>
  </si>
  <si>
    <t>85</t>
  </si>
  <si>
    <t>4. Költségvetési bevételi lemaradás (426.)</t>
  </si>
  <si>
    <t>86</t>
  </si>
  <si>
    <t>5. Előirányzat-maradvány (424.)</t>
  </si>
  <si>
    <t>87</t>
  </si>
  <si>
    <t>I. Költségvetési tartalékok összesen (80+83+...+86)</t>
  </si>
  <si>
    <t>88</t>
  </si>
  <si>
    <t>1. Vállalkozási tartalék elszámolása (4221., 4224.) (89+90)</t>
  </si>
  <si>
    <t>89</t>
  </si>
  <si>
    <t>Ebből: - tárgyévi vállalkozási tartalék elszámolása (4221.)</t>
  </si>
  <si>
    <t>90</t>
  </si>
  <si>
    <t>- előző év(ek) vállalkozási tartalékának elszámolása(4224.)</t>
  </si>
  <si>
    <t>91</t>
  </si>
  <si>
    <t>2. Vállalkozási maradvány (4222., 4223.)</t>
  </si>
  <si>
    <t>92</t>
  </si>
  <si>
    <t xml:space="preserve">Nagykáta Város Önkormányzata, intézmények </t>
  </si>
  <si>
    <t xml:space="preserve">Nagykáta Város Önkormányzata, intézményei </t>
  </si>
  <si>
    <t>Nagykáta Város intézményeinek 2012. évi felhalmozási  kiadásai</t>
  </si>
  <si>
    <t xml:space="preserve"> 2012. évi saját kiadásai</t>
  </si>
  <si>
    <t>2012. évi költségvetés és teljesítése</t>
  </si>
  <si>
    <t>2012. évi költségvetése és teljesítés</t>
  </si>
  <si>
    <t xml:space="preserve">2012. évi  költségvetésének teljesített kiadásai, címei, kiemelt előirányzatai </t>
  </si>
  <si>
    <t>2012. évi  költségvetésének bevételi előirányzatai és teljesítés</t>
  </si>
  <si>
    <t>3. Vállalkozási kiadási megtakarítás (427.)</t>
  </si>
  <si>
    <t>93</t>
  </si>
  <si>
    <t>4. Vállalkozási bevételi lemaradás (428.)</t>
  </si>
  <si>
    <t>94</t>
  </si>
  <si>
    <t>II. Vállalkozási tartalékok összesen (88+91+92+93)</t>
  </si>
  <si>
    <t>95</t>
  </si>
  <si>
    <t>E) TARTALÉKOK ÖSSZESEN (87+94)</t>
  </si>
  <si>
    <t>96</t>
  </si>
  <si>
    <t>1. Hosszú lejáratra kapott kölcsönök (43512.,43612.)</t>
  </si>
  <si>
    <t>97</t>
  </si>
  <si>
    <t>2. Tartozások fejlesztési célú kötvénykibocsátásból (434112,4341122)</t>
  </si>
  <si>
    <t>98</t>
  </si>
  <si>
    <t>3. Tartozások működési célú kötvénykibocsátásból (434122,4341222)</t>
  </si>
  <si>
    <t>99</t>
  </si>
  <si>
    <t>4. Beruházási és fejlesztési hitelek (431112.,432112.,43312.)</t>
  </si>
  <si>
    <t>100</t>
  </si>
  <si>
    <t>5. Működési célú hosszú lejáratú hitelek (431122.,432122.)</t>
  </si>
  <si>
    <t>101</t>
  </si>
  <si>
    <t>6. Egyéb hosszú lejáratú kötelezettségek (438-ból)</t>
  </si>
  <si>
    <t>102</t>
  </si>
  <si>
    <t>I. Hosszú lejáratú kötelezettségek összesen (96+...+101)</t>
  </si>
  <si>
    <t>103</t>
  </si>
  <si>
    <t>1. Rövid lejáratú kölcsönök (4531., 4541.)</t>
  </si>
  <si>
    <t>104</t>
  </si>
  <si>
    <t>2. Rövid lejáratú hitelek (4511., 4521., 4551.,4561., 4571.)</t>
  </si>
  <si>
    <t>105</t>
  </si>
  <si>
    <t>2/a Ebből: likvid hitelek és rövid lejáratú működési célú kötvénykibocsátások (4551., 4561., 4571.)</t>
  </si>
  <si>
    <t>106</t>
  </si>
  <si>
    <t>3. Kötelezettségek áruszállításból és szolgáltatásból (szállítók) (441-443.) (107+108)</t>
  </si>
  <si>
    <t>107</t>
  </si>
  <si>
    <t>Ebből: - tárgyévi költségvetést terhelő szállítói kötelezettségek</t>
  </si>
  <si>
    <t>108</t>
  </si>
  <si>
    <t>- tárgyévet követő évet terhelő szállítói kötelezettségek</t>
  </si>
  <si>
    <t>109</t>
  </si>
  <si>
    <t>4. Egyéb rövid lejáratú kötelezettségek (43-ból, 444., 445., 446., 447., 449.)    (110+…+127)</t>
  </si>
  <si>
    <t>110</t>
  </si>
  <si>
    <t>Ebből: - váltótartozások (444.)</t>
  </si>
  <si>
    <t>111</t>
  </si>
  <si>
    <t>- munkavállalókkal szembeni különféle kötelezettségek (445.)</t>
  </si>
  <si>
    <t>112</t>
  </si>
  <si>
    <t>- költségvetéssel szembeni kötelezettségek (446.)</t>
  </si>
  <si>
    <t>113</t>
  </si>
  <si>
    <t>- helyi adó túlfizetése miatti kötelezettségek (4472.)</t>
  </si>
  <si>
    <t>114</t>
  </si>
  <si>
    <t>- nemzetközi támogatási programok miatti kötelezettségek (4494.)</t>
  </si>
  <si>
    <t>115</t>
  </si>
  <si>
    <t>- támogatási program előlege miatti kötelezettség (4491.)</t>
  </si>
  <si>
    <t>116</t>
  </si>
  <si>
    <t>- előfinanszírozás miatti kötelezettségek (4495.)</t>
  </si>
  <si>
    <t>117</t>
  </si>
  <si>
    <t>- szabálytalan kifizetések miatti kötelezettségek (4492.)</t>
  </si>
  <si>
    <t>118</t>
  </si>
  <si>
    <t>- garancia és kezességvállalásból származó kötelezettségek (4493.)</t>
  </si>
  <si>
    <t>119</t>
  </si>
  <si>
    <t>- hosszú lejáratra kapott kölcsönök következő évet terhelő törlesztő részletei (43511., 43611.)</t>
  </si>
  <si>
    <t>120</t>
  </si>
  <si>
    <t>- felhalmozási célú kötvénykibocsátásból származó tartozások következő évet terhelő törlesztő részletei (4341111., 4341121)</t>
  </si>
  <si>
    <t>121</t>
  </si>
  <si>
    <t>- működési célú kötvénykibocsátásból származó tartozások következő évet terhelő törlesztő részletei (4341211., 4341221.)</t>
  </si>
  <si>
    <t>122</t>
  </si>
  <si>
    <t>- beruházási, fejlesztési hitelek következő évet terhelő törlesztő részletei (431111., 432111., 43311.)</t>
  </si>
  <si>
    <t>123</t>
  </si>
  <si>
    <t>- működési célú hosszú lejáratú hitelek következő évet terhelő törlesztő részletei (431121., 432121.)</t>
  </si>
  <si>
    <t>124</t>
  </si>
  <si>
    <t>- egyéb hosszú lejáratú kötelezettségek következő évet terhelő törlesztő részletei (438-ból)</t>
  </si>
  <si>
    <t>125</t>
  </si>
  <si>
    <t>- tárgyévi költségvetést terhelő egyéb rövid lejáratú kötelezettségek (44992.)</t>
  </si>
  <si>
    <t>126</t>
  </si>
  <si>
    <t>- a tárgyévet követő évet terhelő egyéb rövid lejáratú kötelezettségek (44993.)</t>
  </si>
  <si>
    <t>127</t>
  </si>
  <si>
    <t>- egyéb különféle kötelezettségek (44991.)</t>
  </si>
  <si>
    <t>128</t>
  </si>
  <si>
    <t>II. Rövid lejáratú kötelezettségek összesen (103+104+106+109)</t>
  </si>
  <si>
    <t>129</t>
  </si>
  <si>
    <t>1. Költségvetési passzív függő elszámolások (481.)</t>
  </si>
  <si>
    <t>130</t>
  </si>
  <si>
    <t>2. Költségvetési passzív átfutó elszámolások (482.,485.,486.)</t>
  </si>
  <si>
    <t>131</t>
  </si>
  <si>
    <t>3. Költségvetési passzív kiegyenlítő elszámolások (483-484.)</t>
  </si>
  <si>
    <t>132</t>
  </si>
  <si>
    <t>4. Költségvetésen kívüli passzív pénzügyi elszámolások (488)</t>
  </si>
  <si>
    <t>133</t>
  </si>
  <si>
    <t>Ebből: - Költségvetésen kívüli letéti elszámolások (488-ból)</t>
  </si>
  <si>
    <t>134</t>
  </si>
  <si>
    <t>- Nemzetközi támogatási programok deviza elszámolása (488-ból)</t>
  </si>
  <si>
    <t>135</t>
  </si>
  <si>
    <t>III. Egyéb passzív pénzügyi elszámolások összesen (129+...+132)</t>
  </si>
  <si>
    <t>136</t>
  </si>
  <si>
    <t>F) KÖTELEZETTSÉGEK ÖSSZESEN (102+128+135)</t>
  </si>
  <si>
    <t>137</t>
  </si>
  <si>
    <t>FORRÁSOK ÖSSZESEN (79+95+136)</t>
  </si>
  <si>
    <t>Mérleg</t>
  </si>
  <si>
    <t>Intézmények megnevezése</t>
  </si>
  <si>
    <t>5.) Helyi adóbevételek</t>
  </si>
  <si>
    <t>8.) Működési támogatási kölcsön</t>
  </si>
  <si>
    <t>Záró létszám</t>
  </si>
  <si>
    <t>Eng. Létszám-keret (nyitó)</t>
  </si>
  <si>
    <t>Utak kisajátítás</t>
  </si>
  <si>
    <t>Mhsz épület - felújítás</t>
  </si>
  <si>
    <t>Irodaház gimnázium épület  - felújítás</t>
  </si>
  <si>
    <t>Előző évi pm átadás</t>
  </si>
  <si>
    <t>Támogatásoi kölcsönök</t>
  </si>
  <si>
    <t>Városi Könyvtár…</t>
  </si>
  <si>
    <t>Szakmunkásk.</t>
  </si>
  <si>
    <t>Polg. Hiv.</t>
  </si>
  <si>
    <t xml:space="preserve">Családsegítő </t>
  </si>
  <si>
    <t>Nyitó</t>
  </si>
  <si>
    <t>Záró</t>
  </si>
  <si>
    <t>Immateriális javak</t>
  </si>
  <si>
    <t>Ingatlanok</t>
  </si>
  <si>
    <t>Gépek, berend.</t>
  </si>
  <si>
    <t>Járművek</t>
  </si>
  <si>
    <t>Beruházások</t>
  </si>
  <si>
    <t>Befekt. pü. eszk.</t>
  </si>
  <si>
    <t>Üzem. átad. eszk.</t>
  </si>
  <si>
    <t>Befekt. eszk. össz.</t>
  </si>
  <si>
    <t>Készletek</t>
  </si>
  <si>
    <t>Adós. 81, Köv. 282.</t>
  </si>
  <si>
    <t>Bankszámlák, pénztár</t>
  </si>
  <si>
    <t>Idegen pénzeszk.</t>
  </si>
  <si>
    <t>Egyéb forg. eszk.</t>
  </si>
  <si>
    <t>Forg. eszk. össz.</t>
  </si>
  <si>
    <t>Eszközök összesen</t>
  </si>
  <si>
    <t>Saját tőke</t>
  </si>
  <si>
    <t>Tartalékok</t>
  </si>
  <si>
    <t>Hosszú lej. köt.</t>
  </si>
  <si>
    <t>Rövid lej. köt.</t>
  </si>
  <si>
    <t>Egyéb pü-i elsz.</t>
  </si>
  <si>
    <t>Normatív támogatások, központi támogatások és SZJA elszámolás alakulása</t>
  </si>
  <si>
    <t>Ft-ban</t>
  </si>
  <si>
    <t>31-es űrlap normatív hozzájárulások elszámolása</t>
  </si>
  <si>
    <t>mutatószámok, feladatmutatók évvégi elszámolása</t>
  </si>
  <si>
    <t>33-as űrlap központosított előirányzatok</t>
  </si>
  <si>
    <t>Esélyegyenlőséget, felzárkoztatást segítő támogatás</t>
  </si>
  <si>
    <t>45-ös űrlap központosított előirányzatok</t>
  </si>
  <si>
    <t>Kereset kiegészítés és járulék csökkentés elszámolása</t>
  </si>
  <si>
    <t>46-os űrlap Az előző évi /2008/ köt.váll.terhelt kötött felh. tám.</t>
  </si>
  <si>
    <t xml:space="preserve">Pedagógus szakvizsga és továbbképzés fel nem használt összege </t>
  </si>
  <si>
    <t>47-es űrlap Előző évi köt.terhelt központosított tám.</t>
  </si>
  <si>
    <t>50-es űrlap Önk. jövedelemkül.mérs. történő elsz.</t>
  </si>
  <si>
    <t>Önk. részére fizetendő -  adóerőképesség miatt</t>
  </si>
  <si>
    <t>51-es űrlap Norm. kötött felh. tám. elszámolása</t>
  </si>
  <si>
    <t>Pedagógus szakvizsga</t>
  </si>
  <si>
    <t>55-ös űrlap ÖNHIKI tám. elszámolása</t>
  </si>
  <si>
    <t>Önkormányzat által fizetendő:</t>
  </si>
  <si>
    <t>Önkormányzatnak  járó:</t>
  </si>
  <si>
    <t>Nettósítva kijáró támogatás az Önkormányzatnak:</t>
  </si>
  <si>
    <t>Nagykáta Város Önkormányzata több éves kihatással járó feladatai éves bontásban</t>
  </si>
  <si>
    <t>Kötelezettség megnevezése</t>
  </si>
  <si>
    <t>Éves kihatása</t>
  </si>
  <si>
    <t>További évek</t>
  </si>
  <si>
    <t>Össz. kötelez.</t>
  </si>
  <si>
    <t>Intézményi világítás korszerűsítés bérleti díja évenkénti infl. növelten</t>
  </si>
  <si>
    <t>Szennyvízberuh. hitel törleszt.</t>
  </si>
  <si>
    <t>Szennyvízberuh. Kamat</t>
  </si>
  <si>
    <t>Nagykáta Város Önkormányzata által engedélyezett közvetett támogatások</t>
  </si>
  <si>
    <t>Közvetett tám. megnevezése</t>
  </si>
  <si>
    <t>Kedvezményezett</t>
  </si>
  <si>
    <t xml:space="preserve">Teljesítés  2012.év </t>
  </si>
  <si>
    <t>Kedvezm. időszak mértéke</t>
  </si>
  <si>
    <t>1. Eltartottak tér.díjának méltányossági    alapon történő elengedése</t>
  </si>
  <si>
    <t>2. Lakosság részére lakásépítéséhez nyújtott kölcsönök elengedésének összege</t>
  </si>
  <si>
    <t>3. Helyi adónál biztosított kedv.  Iparűzési adó</t>
  </si>
  <si>
    <t>4. Helyiségek hasznosításából származó     bev.-ből nyújtott kedv.</t>
  </si>
  <si>
    <t>5. Egyéb nyújtott kedvezmény</t>
  </si>
  <si>
    <t>Előző évi költségvetési beszámoló záróadatai</t>
  </si>
  <si>
    <t>Auditálási eltérések* (+-)</t>
  </si>
  <si>
    <t>Előző év auditált egyszerűsített beszámoló záró adatai</t>
  </si>
  <si>
    <t>Tárgyévi költségvetési beszámoló záró adatai</t>
  </si>
  <si>
    <t>Auditálási eltérések** (+-)</t>
  </si>
  <si>
    <t>Tárgyévi auditált beszámoló záró adatai</t>
  </si>
  <si>
    <t>A. BEFEKTETETT ESZKÖZÖK</t>
  </si>
  <si>
    <t>D. SAJÁT TŐKE</t>
  </si>
  <si>
    <t>I. Immateriális javak</t>
  </si>
  <si>
    <t>I. Tartós  tőke</t>
  </si>
  <si>
    <t>II. Tárgyi eszközök</t>
  </si>
  <si>
    <t>II. Tőkeváltozások</t>
  </si>
  <si>
    <t>III. Befektetett pénzügyi eszközök</t>
  </si>
  <si>
    <t>III.Értékelési tartalék</t>
  </si>
  <si>
    <t>IV. Üzemeltetésre, kezelésre átadott, koncesszióba adott eszközök</t>
  </si>
  <si>
    <t>E. TARTALÉKOK</t>
  </si>
  <si>
    <t>B. FORGÓESZKÖZÖK</t>
  </si>
  <si>
    <t>I. Költségvetési tartalékok</t>
  </si>
  <si>
    <t>II. Vállalkozási tartalékok</t>
  </si>
  <si>
    <t>I. Készletek</t>
  </si>
  <si>
    <t>II. Követelések</t>
  </si>
  <si>
    <t>F. KÖTELEZETTSÉGEK</t>
  </si>
  <si>
    <t>4. melléklet Nagykáta Város Önkormányzata 2012.évi költségvetésének végrehajtásáról szóló 8/2013 (V.3.) önkormányzati rendeletéhez</t>
  </si>
  <si>
    <t>4a. melléklet Nagykáta Város Önkormányzata 2012.évi költségvetésének végrehajtásáról szóló 8/2013 (V.3.) önkormányzati rendeletéhez</t>
  </si>
  <si>
    <t>4b. Melléklet Nagykáta Város Önkormányzata 2012.évi költségvetésének végrehajtásáról szóló 8/2013 (V.3.) önkormányzati rendeletéhez</t>
  </si>
  <si>
    <t>5. melléklet Nagykáta Város Önkormányzata 2012.évi költségvetésének végrehajtásáról szóló 8/2013 (V.3.) önkormányzati rendeletéhez</t>
  </si>
  <si>
    <t>6. melléklet Nagykáta Város Önkormányzata 2012.évi költségvetésének végrehajtásáról szóló 8/2013 (V.3.) önkormányzati rendeletéhez</t>
  </si>
  <si>
    <t>6/a. melléklet Nagykáta Város Önkormányzata 2012.évi költségvetésének végrehajtásáról szóló 8/2013 (V.3.) önkormányzati rendeletéhez</t>
  </si>
  <si>
    <t>7. melléklet Nagykáta Város Önkormányzata 2012.évi költségvetésének végrehajtásáról szóló 8/2013 (V.3.) önkormányzati rendeletéhez</t>
  </si>
  <si>
    <t>8. melléklet Nagykáta Város Önkormányzata 2012.évi költségvetésének végrehajtásáról szóló 8/2013 (V.3.) önkormányzati rendeletéhez</t>
  </si>
  <si>
    <t>8a. melléklet Nagykáta Város Önkormányzata 2012.évi költségvetésének végrehajtásáról szóló 8/2013 (V.3.) önkormányzati rendeletéhez</t>
  </si>
  <si>
    <t>9. melléklet Nagykáta Város Önkormányzata 2012.évi költségvetésének végrehajtásáról szóló 8/2013 (V.3.) önkormányzati rendeletéhez</t>
  </si>
  <si>
    <t>10. melléklet Nagykáta Város Önkormányzata 2012.évi költségvetésének végrehajtásáról szóló 8/2013 (V.3.) önkormányzati rendeletéhez</t>
  </si>
  <si>
    <t>11. melléklet Nagykáta Város Önkormányzata 2012.évi költségvetésének végrehajtásáról szóló 8/2013 (V.3.) önkormányzati rendeletéhez</t>
  </si>
  <si>
    <t>12. melléklet Nagykáta Város Önkormányzata 2012.évi költségvetésének végrehajtásáról szóló 8/2013 (V.3.) önkormányzati rendeletéhez</t>
  </si>
  <si>
    <t>13. melléklet Nagykáta Város Önkormányzata 2012.évi költségvetésének végrehajtásáról szóló 8/2013 (V.3.) önkormányzati rendeletéhez</t>
  </si>
  <si>
    <t>14. melléklet Nagykáta Város Önkormányzata 2012.évi költségvetésének végrehajtásáról szóló 8/2013 (V.3.) önkormányzati rendeletéhez</t>
  </si>
  <si>
    <t>15. melléklet Nagykáta Város Önkormányzata 2012.évi költségvetésének végrehajtásáról szóló 8/2013 (V.3.) önkormányzati rendeletéhez</t>
  </si>
  <si>
    <t>16. melléklet Nagykáta Város Önkormányzata 2012.évi költségvetésének végrehajtásáról szóló 8/2013 (V.3.) önkormányzati rendeletéhez</t>
  </si>
  <si>
    <t>17. melléklet Nagykáta Város Önkormányzata 2012.évi költségvetésének végrehajtásáról szóló 8/2013 (V.3.) önkormányzati rendeletéhez</t>
  </si>
  <si>
    <t>1. melléklet Nagykáta Város Önkormányzata 2012.évi költségvetésének végrehajtásáról szóló 8/2013 (V.3.) önkormányzati rendeletéhez</t>
  </si>
  <si>
    <t>2. melléklet Nagykáta Város Önkormányzata 2012.évi költségvetésének végrehajtásáról szóló 8/2013 (V.3.) önkormányzati rendeletéhez</t>
  </si>
  <si>
    <t>2/a. melléklet Nagykáta Város Önkormányzata 2012.évi költségvetésének végrehajtásáról szóló 8/2013 (V.3.) önkormányzati rendeletéhez</t>
  </si>
  <si>
    <t>III.Értékpapírok</t>
  </si>
  <si>
    <t>IV. Pénzeszközök</t>
  </si>
  <si>
    <t>I. Hosszú lejáratú kötelezettségek</t>
  </si>
  <si>
    <t>V. Egyéb aktív pénzügyi elszámolások</t>
  </si>
  <si>
    <t>II. Rövid lejáratú kötelezettségek</t>
  </si>
  <si>
    <t>III. Egyéb passzív pénzügyi elszámolások</t>
  </si>
  <si>
    <t>Egyszerűsített éves pénzforgalmi jelentés előírt tagolása</t>
  </si>
  <si>
    <t>Sor-szám</t>
  </si>
  <si>
    <t>Eredeti</t>
  </si>
  <si>
    <t>Módosított</t>
  </si>
  <si>
    <t>előirányzat</t>
  </si>
  <si>
    <t>Személyi juttatások</t>
  </si>
  <si>
    <t>Munkaadókat tehelő</t>
  </si>
  <si>
    <t>Dologi és egyéb folyó kiadások</t>
  </si>
  <si>
    <t>Működési c. tám.értékű kiad.egyéb tám.</t>
  </si>
  <si>
    <t>Államházt.kivülre végl.mük.p.eszk.átad</t>
  </si>
  <si>
    <t>Ellátottak pénzbeli juttatásai</t>
  </si>
  <si>
    <t>Felújítás</t>
  </si>
  <si>
    <t>Felhalmozási kiadások</t>
  </si>
  <si>
    <t>Felh.c.tám.ért. Kiad.,egyéb tám.</t>
  </si>
  <si>
    <t>Államházt.kívülre végleges felh.p.eszk átadás</t>
  </si>
  <si>
    <t>Hosszú lejáratú kölcsönök nyújtása</t>
  </si>
  <si>
    <t>Rövid lejáratú kölcsönök nyújtása</t>
  </si>
  <si>
    <t>Költségvetési pénzforgalmi kiadások összesen (01+..+13)</t>
  </si>
  <si>
    <t>Hosszú lejáratú hitelek</t>
  </si>
  <si>
    <t>Rövid lejáratú hitelek</t>
  </si>
  <si>
    <t xml:space="preserve"> - 15-ből likvidhitelek kiadása</t>
  </si>
  <si>
    <t>Tartós hitelv.megtest.értékpapírok kiadásai</t>
  </si>
  <si>
    <t>Forgatási célú hitelviszonyt.metgt.értékp.kiadásai</t>
  </si>
  <si>
    <t>Finanszírozási kiadások összesen (14+…+17))</t>
  </si>
  <si>
    <t>Pénzforgalmi kiadások (13+18)</t>
  </si>
  <si>
    <t>Pénzforgalom nélküli kiadások</t>
  </si>
  <si>
    <t>Kiegyenlítő, függő, átfutó kiadások</t>
  </si>
  <si>
    <t>Kiadások összesen (19+…+22)</t>
  </si>
  <si>
    <t>Intézményi működési bevételek</t>
  </si>
  <si>
    <t>Önkormányzatok sajátos műk. bevétel</t>
  </si>
  <si>
    <t>Mük.c.tám.ért.bevételek, egyéb tám.</t>
  </si>
  <si>
    <t>Áll.kívülről v.mük.p.eszk.átvétel</t>
  </si>
  <si>
    <t>Felhalmozási és tőkejellegű bevételek</t>
  </si>
  <si>
    <t>28-ból Önkormányzatok sajátos felhalm.-i és tőkebevételei</t>
  </si>
  <si>
    <t>Felh.c.támogatásért.bev.,egyéb bev.</t>
  </si>
  <si>
    <t>Áll.kívülről végleges felh.p.esz.átvétel</t>
  </si>
  <si>
    <t>Támogatások, kiegészítések</t>
  </si>
  <si>
    <t>32-ből önkorm.költségvetési tám.</t>
  </si>
  <si>
    <t>Hosszú lejáratú kölcsönök visszatérülése</t>
  </si>
  <si>
    <t>Rövid lejáratú kölcsönök visszatérülése</t>
  </si>
  <si>
    <t>Költségvetési pénzforgalmi bevételek összesen (24+…+28+30+31+32+34+35)</t>
  </si>
  <si>
    <t>Hosszú lejáratú hitelek felvétele</t>
  </si>
  <si>
    <t>Rövid lejáratú hitelek felvétele</t>
  </si>
  <si>
    <t xml:space="preserve"> - 38-ból likvid hitelek bevétele</t>
  </si>
  <si>
    <t>Tartós hitelv.megtestesítő értékp.bev.</t>
  </si>
  <si>
    <t>Forgatási célú hitelv.megt.érékpapírok bev.</t>
  </si>
  <si>
    <t>Finanszírozási bevételek összesen (37+…+40)</t>
  </si>
  <si>
    <t>Pénzforgalmi bevételek (36+41)</t>
  </si>
  <si>
    <t>Pénzforgalom nélküli bevételek</t>
  </si>
  <si>
    <t>Továbbadási célú bev.</t>
  </si>
  <si>
    <t>Kiegyenlítő, függő, átfutó bevételek összesen</t>
  </si>
  <si>
    <t>6.) Bírságok, késedelmi pótlék, egyéb bev.</t>
  </si>
  <si>
    <t>7.) Talajterhelési díj</t>
  </si>
  <si>
    <t>8.) Átengedett központi adók: gépjárműadó</t>
  </si>
  <si>
    <t>9.) Működési jellegű saját bevétel:</t>
  </si>
  <si>
    <t xml:space="preserve">     1.) Ingatlan és tárgyi eszk. értékesítés,bérlet </t>
  </si>
  <si>
    <t>TÁRGYÉVI BEVÉTELEK (I-II) összesen</t>
  </si>
  <si>
    <t xml:space="preserve">Nagykáta Város Önkormányzata költségvetési bevételi előirányzatai és teljesítés 2012. év </t>
  </si>
  <si>
    <t>Járási Hivatal épület nyílászáró csere</t>
  </si>
  <si>
    <t>Önkormányzat nyílászáró csere</t>
  </si>
  <si>
    <t>Járási hivatal radiátor csere</t>
  </si>
  <si>
    <t>Önkormányzat bérlemény (ANTSZ, NAV) kazáncsere</t>
  </si>
  <si>
    <t>Zeneiskola kazáncsere</t>
  </si>
  <si>
    <t>Lombfúvó beszerzése</t>
  </si>
  <si>
    <t>Ebédlő padló újra kövezése</t>
  </si>
  <si>
    <t>Kémény bélelése</t>
  </si>
  <si>
    <t>Kémény felújítása</t>
  </si>
  <si>
    <t>2db mikrofonszett beszerzés</t>
  </si>
  <si>
    <t xml:space="preserve">Órarend program frissítés </t>
  </si>
  <si>
    <t>Tiszta szoftver csomag frissítés</t>
  </si>
  <si>
    <t>Hidraulikus lemezolló</t>
  </si>
  <si>
    <t>Booster 140 komplett hegesztőgép</t>
  </si>
  <si>
    <t>RTC 60 Barracuda plazmavágó</t>
  </si>
  <si>
    <t>Filter Master elszívó berendezés</t>
  </si>
  <si>
    <t>Iker gerende meghajtó motor</t>
  </si>
  <si>
    <t>Rotoros betonsimító berendezés</t>
  </si>
  <si>
    <t>Phonic Powerpod keverőerősítő</t>
  </si>
  <si>
    <t>Szerver gép felújítás</t>
  </si>
  <si>
    <t>Ipari Szkisk. összesen:</t>
  </si>
  <si>
    <t>Bevételek összesen (43+44+45+46)</t>
  </si>
  <si>
    <t>Igénybe vett tartalékokkal korr. Költségvetési bev. És kiad. Különbsége(48+44-21)</t>
  </si>
  <si>
    <t>3. melléklet Nagykáta Város Önkormányzata 2012.évi költségvetésének végrehajtásáról szóló 8/2013 (V.3.) önkormányzati rendeletéhez</t>
  </si>
  <si>
    <t>3/a. melléklet Nagykáta Város Önkormányzata 2012.évi költségvetésének végrehajtásáról szóló 8/2013 (V.3.) önkormányzati rendeletéhez</t>
  </si>
  <si>
    <t xml:space="preserve">     2.) Ingatlan és t. eszk. értk. áfa bevétel</t>
  </si>
  <si>
    <t>TÁMOP-3.2.4 "Megoldás: a Könyvtár!" pályázati támogatás</t>
  </si>
  <si>
    <t>TÁMOP-3.2.11 "Helyi kultúra, helyi közművelődés" (Tájházi progr.) támogatása</t>
  </si>
  <si>
    <t>KMOP-2.1.2. "Kerékpárút létesítés Nagykátán" támogatása</t>
  </si>
  <si>
    <t>Nagykáta Város Önkormányzata 2012. évben beérkezett  EU-s támogatások</t>
  </si>
  <si>
    <t>Pénzforgalmi költségvetési bevételek és kiadások különbsége (36-13)</t>
  </si>
  <si>
    <t>Továbbadási bev.és kiad.különbsége (42-19)</t>
  </si>
  <si>
    <t>Aktív és passzív pénzügyi műveletek egyenlege (45+46-22)</t>
  </si>
  <si>
    <t>Az egyszerűsített pénzmaradvány-kimutatás előírt tagolása</t>
  </si>
  <si>
    <t>Tárgyév auditált egyszerűsített beszámoló záró adatai</t>
  </si>
  <si>
    <t>1.</t>
  </si>
  <si>
    <t>2.</t>
  </si>
  <si>
    <t>Egyéb aktív és passzív pénzügyi elszámolások összevont záróegyenlege (+,-)</t>
  </si>
  <si>
    <t>3.</t>
  </si>
  <si>
    <t>Előző években képzett tartalékok maradványa (-)</t>
  </si>
  <si>
    <t>4.</t>
  </si>
  <si>
    <t>Vállalkozási tevékenység pénzforgalmi eredménye(-)</t>
  </si>
  <si>
    <t>5.</t>
  </si>
  <si>
    <t>Tárgyévi helyesbített pénzmaradvány(1+-2-3-4)</t>
  </si>
  <si>
    <t>6.</t>
  </si>
  <si>
    <t>Finanszírozásból származó korrekciók (+-)</t>
  </si>
  <si>
    <t>7.</t>
  </si>
  <si>
    <t>Pénzmaradványt terhelő elvonások (+-)</t>
  </si>
  <si>
    <t>8.</t>
  </si>
  <si>
    <t>A vállalkozási tevekénység eredményéből alaptevékenység ellátására felhasznált összeg</t>
  </si>
  <si>
    <t>9.</t>
  </si>
  <si>
    <t>Költségvetési pénzmaradványt külön jogszabály alapján módosító tétel (+-)</t>
  </si>
  <si>
    <t>10.</t>
  </si>
  <si>
    <t>Módosított pénzmaradvány (5+-6+-7+8+-9)</t>
  </si>
  <si>
    <t>11.</t>
  </si>
  <si>
    <t>10.sorból az egészségbiztosítási alapból folyósított pénzeszköz maradványa</t>
  </si>
  <si>
    <t>12.</t>
  </si>
  <si>
    <t>10-ből Köt.terhelt maradvány</t>
  </si>
  <si>
    <t>13.</t>
  </si>
  <si>
    <t>10-ből Szabad maradvány</t>
  </si>
  <si>
    <t>Eredeti ei</t>
  </si>
  <si>
    <t>Önerő</t>
  </si>
  <si>
    <t>Összes felhalmozási kiadás:</t>
  </si>
  <si>
    <t>Előző évi normatíva</t>
  </si>
  <si>
    <t>2012.évre</t>
  </si>
  <si>
    <t>Az egyszerűsített mérleg előírt tagolása 2012 .évre</t>
  </si>
  <si>
    <t>2012.évi kedv.</t>
  </si>
  <si>
    <t>2012. évre</t>
  </si>
  <si>
    <t>2012.évben</t>
  </si>
  <si>
    <t>Intézményenkénti mérlegadatok 2012 év</t>
  </si>
  <si>
    <t>Kötelezettségvállalással terhelt 2012.évi pénzmaradvány részletezése</t>
  </si>
  <si>
    <t>Családsegítő és Gyermekjóléti Szolgálat:</t>
  </si>
  <si>
    <t>ELŐZŐ ÉV</t>
  </si>
  <si>
    <t>TÁRGYÉV</t>
  </si>
  <si>
    <t>A.) Befektetett eszközök összesen 01/30</t>
  </si>
  <si>
    <t>I. Immateriális javak 01/07</t>
  </si>
  <si>
    <t>II. Tárgyi eszközök 01/16</t>
  </si>
  <si>
    <t>III. Befektetett pénzügyi eszközök 01/23</t>
  </si>
  <si>
    <t>IV. Üzemeltetésre, kezelésre átadott eszközök 01/29</t>
  </si>
  <si>
    <t>B.) Forgóeszközök összesen 01/67</t>
  </si>
  <si>
    <t>I. Készletek 01/37</t>
  </si>
  <si>
    <t>II. Követelések 01/49</t>
  </si>
  <si>
    <t>III. Értékpapírok 01/56</t>
  </si>
  <si>
    <t>IV. Pénzeszközök  01/61</t>
  </si>
  <si>
    <t>V. Egyéb aktív pénzügyi elszámolások 01/66</t>
  </si>
  <si>
    <t>ESZKÖZÖK ÖSSZESEN 01/68</t>
  </si>
  <si>
    <t>D.) Saját tőke összesen 01/78</t>
  </si>
  <si>
    <t>1. Induló tőke 01/71</t>
  </si>
  <si>
    <t>2. Tőkeváltozások  01/74</t>
  </si>
  <si>
    <t>3. Értékelési tartalék 01/77</t>
  </si>
  <si>
    <t>E.) Tartalékok összesen 01/94</t>
  </si>
  <si>
    <t>I. Költségvetési tartalékok 01/86</t>
  </si>
  <si>
    <t>II. Vállalkozási tartalékok 01/93</t>
  </si>
  <si>
    <t>F.) Kötelezettségek összesen 01/135</t>
  </si>
  <si>
    <t>I. Hosszúlejáratú kötelezettségek 01/110</t>
  </si>
  <si>
    <t>II. Rövidlejáratú kötelezettségek 01/127</t>
  </si>
  <si>
    <t>III. Egyéb passzív pénzügyi elszámolások 01/134</t>
  </si>
  <si>
    <t>FORRÁSOK ÖSSZESEN 01/136</t>
  </si>
  <si>
    <t xml:space="preserve"> EGYSZERŰSÍTETT MÉRLEG</t>
  </si>
  <si>
    <t>2012.12.31-i egyenleg</t>
  </si>
  <si>
    <t>2012. évi helyesbített pénzm.</t>
  </si>
  <si>
    <t>2012. évi pénzmaradványa</t>
  </si>
  <si>
    <t>2012. évi mérlegei</t>
  </si>
  <si>
    <t>Megnevezés</t>
  </si>
  <si>
    <t xml:space="preserve"> </t>
  </si>
  <si>
    <t>FORRÁS MEGNEVEZÉSE</t>
  </si>
  <si>
    <t>I. Működési bevételek</t>
  </si>
  <si>
    <t xml:space="preserve">  1.) Központi támogatás:</t>
  </si>
  <si>
    <t xml:space="preserve">       ebből: -normatív áll.hozzájárulás</t>
  </si>
  <si>
    <t xml:space="preserve">                 -SZJA összesen:</t>
  </si>
  <si>
    <t xml:space="preserve">                      SZJA norm támogatás</t>
  </si>
  <si>
    <t xml:space="preserve">                      SZJA kiegészítés</t>
  </si>
  <si>
    <t>2.) Év közben igényelt közp. tám.</t>
  </si>
  <si>
    <t>3.) Eü. pénztári finanszírozás</t>
  </si>
  <si>
    <t xml:space="preserve">      -termőföld bérbead. szárm. adó:</t>
  </si>
  <si>
    <t xml:space="preserve">      -helyi iparűzési adó</t>
  </si>
  <si>
    <t xml:space="preserve">      -váll. komm. adója</t>
  </si>
  <si>
    <t xml:space="preserve">     ebből: -intézmény saját bevétel</t>
  </si>
  <si>
    <t xml:space="preserve">               -műk. célra átvett int.</t>
  </si>
  <si>
    <t>II.) Felhalmozási és tőke jellegű bev.:</t>
  </si>
  <si>
    <t xml:space="preserve">          eszköz beszerzés </t>
  </si>
  <si>
    <t>Bevételek összesen:</t>
  </si>
  <si>
    <t>ÖSSZESEN:</t>
  </si>
  <si>
    <t>Összeg</t>
  </si>
  <si>
    <t>Címrend</t>
  </si>
  <si>
    <t>KIEMELT ELŐIRÁNYZATOK</t>
  </si>
  <si>
    <t>Önálló kv. szerv.</t>
  </si>
  <si>
    <t>Részb. ön.int.</t>
  </si>
  <si>
    <t>Személyi</t>
  </si>
  <si>
    <t>Felh.célú p.eszk. átadás</t>
  </si>
  <si>
    <t>Céltart + Ált. tartalék. Működési</t>
  </si>
  <si>
    <t>Felhalm.céltartalék</t>
  </si>
  <si>
    <t>fő</t>
  </si>
  <si>
    <t>rész</t>
  </si>
  <si>
    <t>Városgazd. Szervezet</t>
  </si>
  <si>
    <t>Városi Óvoda</t>
  </si>
  <si>
    <t>Működési pénzmaradvány</t>
  </si>
  <si>
    <t xml:space="preserve">Felhalmozási pénzmaradvány </t>
  </si>
  <si>
    <t>Előirányzat</t>
  </si>
  <si>
    <t>1. Városgazdálkodási Szervezet</t>
  </si>
  <si>
    <t>a.) Városgazdálkodási Szervezet - saját</t>
  </si>
  <si>
    <t>c.)Mátray Gábor Általános Iskola</t>
  </si>
  <si>
    <t>d.)Városi Napköziotthonos Óvoda</t>
  </si>
  <si>
    <t>e.)Városi Könyvtár és Műv.Közp.</t>
  </si>
  <si>
    <t xml:space="preserve">VGSZ és intézményei összesen </t>
  </si>
  <si>
    <t>2. Ipari Szakközépiskola és Szakiskola</t>
  </si>
  <si>
    <t>Intézmények összesen:</t>
  </si>
  <si>
    <t xml:space="preserve">6/a. melléklet Nagykáta Város Önkormányzat 2011.évi költségv.-nek végrehajtásáról szóló /2012 (IV..) </t>
  </si>
  <si>
    <t>3. Polgármesteri Hivatal</t>
  </si>
  <si>
    <t>E-közig rendszer licenc</t>
  </si>
  <si>
    <t>Opten  szoftver licence</t>
  </si>
  <si>
    <t>Számítástechnikai eszközök</t>
  </si>
  <si>
    <t>GSM adatpter alközpontba</t>
  </si>
  <si>
    <t>Müködési támogatási kölcsön visszatérülése háztar.-októl</t>
  </si>
  <si>
    <t xml:space="preserve">Működési célú hitel felvétel </t>
  </si>
  <si>
    <t xml:space="preserve">Felhalmozás célú hitel felvétel </t>
  </si>
  <si>
    <t xml:space="preserve">Auditálási </t>
  </si>
  <si>
    <t>eltérés</t>
  </si>
  <si>
    <t xml:space="preserve">Auditált </t>
  </si>
  <si>
    <t>teljesítés</t>
  </si>
  <si>
    <t>Bevételi források nettósítva:</t>
  </si>
  <si>
    <t>Kiadási tételek nettósítva:</t>
  </si>
  <si>
    <t>Önkormányzat és intézményei közötti pm. átad.-átvét</t>
  </si>
  <si>
    <t>Önkorm. és intézm.-i közötti pm. átadás-átvétel</t>
  </si>
  <si>
    <t>Összes költségv. nettósított bev. forrás (finanszírozásival együtt)</t>
  </si>
  <si>
    <t>Összes nettósított önkormányzati kiadás (finanszírozásival)</t>
  </si>
  <si>
    <t>Költségvetési bevételek nettós</t>
  </si>
  <si>
    <t>Költségv.-i kiadások nettósított</t>
  </si>
  <si>
    <t>Mód. ei.</t>
  </si>
  <si>
    <t>Váci M. Ált. Isk.</t>
  </si>
  <si>
    <t>Mátray G. Ált. Isk.</t>
  </si>
  <si>
    <t>Könyvtár és Müv.Központ</t>
  </si>
  <si>
    <t>Szakmunkásképző</t>
  </si>
  <si>
    <t>Általános tartalék</t>
  </si>
  <si>
    <t>Források összesen</t>
  </si>
  <si>
    <t>Források megnevezése</t>
  </si>
  <si>
    <t>Int. műk. bev.</t>
  </si>
  <si>
    <t>Műk.célú átv.</t>
  </si>
  <si>
    <t>Felh.célú átv.</t>
  </si>
  <si>
    <t>Hitel felvétel felhalmozás</t>
  </si>
  <si>
    <t>Hitel felvétel müködési hiány</t>
  </si>
  <si>
    <t>Pénzmarad-vány mük.</t>
  </si>
  <si>
    <t>Pénzmarad-vány felh.</t>
  </si>
  <si>
    <t>Felh. célú egyéb bev.</t>
  </si>
  <si>
    <t>TB tám.</t>
  </si>
  <si>
    <t>Önk. tám.</t>
  </si>
  <si>
    <t>Feladat megnevezése</t>
  </si>
  <si>
    <t>Beruházási feladatok</t>
  </si>
  <si>
    <t>Beruházás összesen:</t>
  </si>
  <si>
    <t>Felhalmozási céltartalék</t>
  </si>
  <si>
    <t>Felújítási feladatok összesen:</t>
  </si>
  <si>
    <t>Pénzeszköz átadás</t>
  </si>
  <si>
    <t>Szennyvíz II. ütem</t>
  </si>
  <si>
    <t>Lakáshoz jutás támogatása</t>
  </si>
  <si>
    <t>Pénzeszköz átadás összesen:</t>
  </si>
  <si>
    <t>Nagykáta Város Önkormányzata</t>
  </si>
  <si>
    <t>Sorszám</t>
  </si>
  <si>
    <t>Tervezett előirányzat</t>
  </si>
  <si>
    <t>Támogatások, pénzeszköz átadások</t>
  </si>
  <si>
    <t xml:space="preserve">    Sport támogatás</t>
  </si>
  <si>
    <t xml:space="preserve">    GVOP működési hozzájár.</t>
  </si>
  <si>
    <t xml:space="preserve">    TISZK hozzájárulás</t>
  </si>
  <si>
    <t xml:space="preserve">    PM területfejlesztési Társ. Hozzájár,</t>
  </si>
  <si>
    <t xml:space="preserve">    Érdekeltségi hozzáját T.Hajta</t>
  </si>
  <si>
    <t>Céltartalék célonként</t>
  </si>
  <si>
    <t xml:space="preserve">  Tankönyvtámogatás</t>
  </si>
  <si>
    <t xml:space="preserve">  ÖNO működési hozzájár.</t>
  </si>
  <si>
    <t>Összes kiadás:</t>
  </si>
  <si>
    <t>Kiadások</t>
  </si>
  <si>
    <t xml:space="preserve">                      SZJA 8%</t>
  </si>
  <si>
    <t xml:space="preserve">     ebből:  -szociális célú kifizetés</t>
  </si>
  <si>
    <t xml:space="preserve">  Dologi infláció hatás</t>
  </si>
  <si>
    <t xml:space="preserve">  Pedagógus szakvizsga</t>
  </si>
  <si>
    <t xml:space="preserve">  Informatikai normatíva</t>
  </si>
  <si>
    <t xml:space="preserve">   Többcélú házi segítségnyújtás</t>
  </si>
  <si>
    <t>KátHidro Kft.</t>
  </si>
  <si>
    <t>Kerékpárút</t>
  </si>
  <si>
    <t>Fejl.célú hitelek törlesztése + kamat</t>
  </si>
  <si>
    <t xml:space="preserve">     2.) Viziközmű T.-tól átvett köv.áll. megtérülés</t>
  </si>
  <si>
    <t xml:space="preserve">     4.) Kommunális adó fejlesztésre</t>
  </si>
  <si>
    <t xml:space="preserve">     5.) Belvíz tám. kapcsolatos visszafiz.</t>
  </si>
  <si>
    <t xml:space="preserve">     6.) Beruházásra kapott állami tám. </t>
  </si>
  <si>
    <t>Könyvtár</t>
  </si>
  <si>
    <t>Összesen</t>
  </si>
  <si>
    <t>Fejlesztési hitelek kamatai</t>
  </si>
  <si>
    <t>Szennyvízhitel</t>
  </si>
  <si>
    <t>TEUT 2010 utak aszfaltozása</t>
  </si>
  <si>
    <t>Kamatok összesen</t>
  </si>
  <si>
    <t>Fejlesztési hitelek tőke törlesztése</t>
  </si>
  <si>
    <t>Önkormányzati összes felhalmozási célú kifizetés finanszírozási célú kiadásokkal</t>
  </si>
  <si>
    <t>Finanszírozási célú felh. kiadás hivatal összesen</t>
  </si>
  <si>
    <t>Felhalmozás, felújítás</t>
  </si>
  <si>
    <t>2012. évi eredeti ei.</t>
  </si>
  <si>
    <t>ÖNKORMÁNYZAT</t>
  </si>
  <si>
    <t>Ipari Szakközépiskola</t>
  </si>
  <si>
    <t>Családs. és Gyermekj. Szolg.</t>
  </si>
  <si>
    <t xml:space="preserve">Szennyvízhitel kamat </t>
  </si>
  <si>
    <t>TEUT útfelújítás 2010</t>
  </si>
  <si>
    <t>Kerékpárút létesítés 2011</t>
  </si>
  <si>
    <t>Nagykáta Város Önkormányzata 2012. évi felhalmozási feladatai, felh. átadás</t>
  </si>
  <si>
    <t>Eseti szoc. Ellátás (4b. melléklet)</t>
  </si>
  <si>
    <t>Rendszeres szoc. Ellátások (4a. melléklet)</t>
  </si>
  <si>
    <t xml:space="preserve">  Gáz intézményi többletfogyasztás</t>
  </si>
  <si>
    <t xml:space="preserve">  Áfa emelés</t>
  </si>
  <si>
    <t xml:space="preserve">  VGSZ, Könyvtár, Mátray G. saját bev. elmaradás</t>
  </si>
  <si>
    <t xml:space="preserve">  Ipari Szakközépisk.1 fő gyes szabadságmegv.</t>
  </si>
  <si>
    <t xml:space="preserve">  Túlóra alulfinanszírozás Ipari szakközépisk.</t>
  </si>
  <si>
    <t xml:space="preserve">  Érettségi + szakmai vizsgák</t>
  </si>
  <si>
    <t xml:space="preserve">  Belvíz céltartalék</t>
  </si>
  <si>
    <t>Dologi</t>
  </si>
  <si>
    <t>Városgazd. Szervezet és intézm.</t>
  </si>
  <si>
    <t>Pályázati projektek működési célú kiadásai</t>
  </si>
  <si>
    <t xml:space="preserve">Tájház </t>
  </si>
  <si>
    <t>Színpad létesítés VGSZ</t>
  </si>
  <si>
    <t>Szivattyúcsere konya</t>
  </si>
  <si>
    <t>Fejlesztési hitel tőketörlesztés (3.sz. melléklet)</t>
  </si>
  <si>
    <t>Önkorm. fejlesztési, felújítási feladatok (3. sz. melléklet)</t>
  </si>
  <si>
    <t>Önkormányzat felhalmozási kiadás:</t>
  </si>
  <si>
    <t>Intézm. Finansz.</t>
  </si>
  <si>
    <t>Helyi adóbev.felh. cél</t>
  </si>
  <si>
    <t>Helyi adóbev. műk. cél + gépjm.adó</t>
  </si>
  <si>
    <t>Állami támog. műk.</t>
  </si>
  <si>
    <t>Állami támog. Felhalm.</t>
  </si>
  <si>
    <t>(Brentwood, + bérl. díjak)</t>
  </si>
  <si>
    <t>Önkormányzat, intézményei és Családsegítő</t>
  </si>
  <si>
    <t xml:space="preserve">               -önkorm. saját bev.</t>
  </si>
  <si>
    <t xml:space="preserve">      -kommunális adó működési része</t>
  </si>
  <si>
    <t xml:space="preserve">               -műk. célra átvett önk.</t>
  </si>
  <si>
    <t xml:space="preserve">     7.) Lakáshozjut.-lakásfennt./ norm.tám-ból</t>
  </si>
  <si>
    <t>8.) Felhalm. Kölcsön visszatérülés</t>
  </si>
  <si>
    <t>III.) Előző évi  működési pénzmaradvány</t>
  </si>
  <si>
    <t>IV.) Előző évi felhalmozási pénzmaradvány</t>
  </si>
  <si>
    <t xml:space="preserve">V.) Felhalmozási hitelek </t>
  </si>
  <si>
    <t>Önkormányzat és finanszírozott  intézmények</t>
  </si>
  <si>
    <t>Önkormányzati lakások fűtésrendszer átalakítása</t>
  </si>
  <si>
    <t>Összes felhalmozási kiadás TTT-vel:</t>
  </si>
  <si>
    <t>Városgazd. Szervezet és hozzá tart. intm.-ek összesen</t>
  </si>
  <si>
    <t>Önkormányzati folyószámlahitel kamatkiad.</t>
  </si>
  <si>
    <t>Intézmények finanszírozása</t>
  </si>
  <si>
    <t>Összes működési kiadás</t>
  </si>
  <si>
    <t>Összes felhalmozási kiadás</t>
  </si>
  <si>
    <t>Összes működési bevétel</t>
  </si>
  <si>
    <t>Összes felhalmozási bevétel</t>
  </si>
  <si>
    <t>Kerékpárút (74772e +30057e)</t>
  </si>
  <si>
    <t>Strandfürdőt megkerülő út (1144e +309e)</t>
  </si>
  <si>
    <t>Kazáncsere bérlemény NAV/ANTSZ (394e+106e)</t>
  </si>
  <si>
    <t xml:space="preserve">     Tervezett maradvány és tartalék</t>
  </si>
  <si>
    <t>,</t>
  </si>
  <si>
    <t>Villámvédelem Mátray Ált. Isk. és Zeneiskola (2900e+783e)</t>
  </si>
  <si>
    <t>Önkorm. bérlemények br. rezsiktg-ei (továbbszla-zandóak)</t>
  </si>
  <si>
    <t xml:space="preserve">   Zeneiskola elmúlt évek műk. támog.</t>
  </si>
  <si>
    <t>Számítástechnikai eszköz beszerzés hivatal részére</t>
  </si>
  <si>
    <t>2012. évi módosított ei.</t>
  </si>
  <si>
    <r>
      <t>Bérleti díjak tárgyi eszk. Ért. ÁFA befizetés</t>
    </r>
    <r>
      <rPr>
        <b/>
        <sz val="10"/>
        <rFont val="Arial CE"/>
        <family val="0"/>
      </rPr>
      <t>:</t>
    </r>
  </si>
  <si>
    <t>Módosított előirányzat</t>
  </si>
  <si>
    <r>
      <t xml:space="preserve">    </t>
    </r>
    <r>
      <rPr>
        <sz val="10"/>
        <rFont val="Arial"/>
        <family val="2"/>
      </rPr>
      <t>Bursa Hungarica</t>
    </r>
  </si>
  <si>
    <t>Ei. csop.</t>
  </si>
  <si>
    <t xml:space="preserve">   Tápió-vidék Term. Közkalapítvány támogatás</t>
  </si>
  <si>
    <t>Ellátás típusa</t>
  </si>
  <si>
    <t>Ellátottak száma</t>
  </si>
  <si>
    <t>Év közben igényelt kp-i támogatás</t>
  </si>
  <si>
    <t>Önkormányzati forrás</t>
  </si>
  <si>
    <t>Időskorúak járadéka</t>
  </si>
  <si>
    <t>Rendszeres szociális segély</t>
  </si>
  <si>
    <t>Foglalkoztatást helyettesítő támogatás</t>
  </si>
  <si>
    <t>Ápolási díj/méltányos</t>
  </si>
  <si>
    <t>Ápolási díj/normatív</t>
  </si>
  <si>
    <t>Ápolási díj/emelt összegű</t>
  </si>
  <si>
    <t>ÖSSZESEN</t>
  </si>
  <si>
    <t>Felnőttvédelmi átmeneti segély</t>
  </si>
  <si>
    <t>Rendkívüli gyermekvédelmi támogatás</t>
  </si>
  <si>
    <t>Temetési segély, köztemetés</t>
  </si>
  <si>
    <t>Közlekedési támogatás</t>
  </si>
  <si>
    <t>Óvodáztatási támogatás</t>
  </si>
  <si>
    <t>Szociális támogatás tervezett összege 2012. év</t>
  </si>
  <si>
    <t>Szociális támogatás módosított ei  2012. év</t>
  </si>
  <si>
    <t>Szociális támogatás módosított  összege 2012. év</t>
  </si>
  <si>
    <t>Ipari Szki</t>
  </si>
  <si>
    <t>Egyéb önkormányzati működési kiadások</t>
  </si>
  <si>
    <t>Utcák aszfalt munkáinak utólagos elsz. (36/2012)</t>
  </si>
  <si>
    <t>Műfüves pálya eszközbeszerzés (63/2012)</t>
  </si>
  <si>
    <r>
      <t>VI.)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Működési hitelek:</t>
    </r>
  </si>
  <si>
    <t xml:space="preserve">VGSZ műfűves pálya </t>
  </si>
  <si>
    <t>3982 hrsz ingatlan megvásárlása</t>
  </si>
  <si>
    <t xml:space="preserve">    Dr. Hernádi J. háziorvos eszközbeszerzés rendelő</t>
  </si>
  <si>
    <t>Eredeti ei.</t>
  </si>
  <si>
    <t>Módosított ei.</t>
  </si>
  <si>
    <t>Munkaadói járulék</t>
  </si>
  <si>
    <t>Összes kiadás</t>
  </si>
  <si>
    <t>Bevétel</t>
  </si>
  <si>
    <t>Központi támogatás</t>
  </si>
  <si>
    <t>Önkormányzati támogatás</t>
  </si>
  <si>
    <t>Összes bevétel:</t>
  </si>
  <si>
    <t>Kiadás</t>
  </si>
  <si>
    <t>Személyi kiadás</t>
  </si>
  <si>
    <t>Dologi kiadások</t>
  </si>
  <si>
    <t>Támogatásértékű müködési bev.</t>
  </si>
  <si>
    <t>Intézményi működési bevétel</t>
  </si>
  <si>
    <t>Működési hitel törlesztése</t>
  </si>
  <si>
    <t>Lakásfenntartási díj</t>
  </si>
  <si>
    <t>Közgyógyellátás</t>
  </si>
  <si>
    <t xml:space="preserve">  Könyvtári közművelődési tám.</t>
  </si>
  <si>
    <t xml:space="preserve">  Bérkompenzáció</t>
  </si>
  <si>
    <t>Működési hitel törlesztés</t>
  </si>
  <si>
    <t xml:space="preserve">                 -Központosított tám.</t>
  </si>
  <si>
    <t xml:space="preserve">                 - központi tám.</t>
  </si>
  <si>
    <t xml:space="preserve">                 -kieg tám egyes közokt. feladatokhoz</t>
  </si>
  <si>
    <t>Nagykáta Város Roma Nemzetiségi Önkormányzat</t>
  </si>
  <si>
    <t>Tápiómenti Területfejlesztési Társulás</t>
  </si>
  <si>
    <t>Bevételi források</t>
  </si>
  <si>
    <t xml:space="preserve">     Működési célú átvétel</t>
  </si>
  <si>
    <t xml:space="preserve">     Előző évi maradvány</t>
  </si>
  <si>
    <t>1. Működési bevétel összesen:</t>
  </si>
  <si>
    <t xml:space="preserve">     Felhalmozási célú átvétel</t>
  </si>
  <si>
    <t xml:space="preserve">     Felhalmozási egyéb bevétel</t>
  </si>
  <si>
    <t xml:space="preserve">     Előző évi felh. maradvány</t>
  </si>
  <si>
    <t>2.Felhalmozási bevétel:</t>
  </si>
  <si>
    <t xml:space="preserve">     Személyi juttatás</t>
  </si>
  <si>
    <t xml:space="preserve">     Munk. terhelő járulék</t>
  </si>
  <si>
    <t xml:space="preserve">     Dologi kiadás</t>
  </si>
  <si>
    <t>1. Működési kiadás összesen:</t>
  </si>
  <si>
    <t>2. Felhalmozási kiadás:</t>
  </si>
  <si>
    <t>3. Céltartalék</t>
  </si>
  <si>
    <r>
      <t xml:space="preserve">     </t>
    </r>
    <r>
      <rPr>
        <sz val="10"/>
        <rFont val="Arial"/>
        <family val="2"/>
      </rPr>
      <t>Intézményi műk. bevétel</t>
    </r>
  </si>
  <si>
    <t>Eredeti előirányzat</t>
  </si>
  <si>
    <t>Rendszeres gyermekvédelmi tám.</t>
  </si>
  <si>
    <t>VGSZ + intézményei</t>
  </si>
  <si>
    <t>Ellátottak pénzbeli juttatása,társ.szoc.jutt.</t>
  </si>
  <si>
    <t>Müködési p.eszk. Átadás, tám ért. Mük.kiadás</t>
  </si>
  <si>
    <t xml:space="preserve">     3.)Tám. értékű bevétel </t>
  </si>
  <si>
    <t xml:space="preserve">             - önkormányzat</t>
  </si>
  <si>
    <t xml:space="preserve">             - intézmények</t>
  </si>
  <si>
    <t>adatok e Ft-ban</t>
  </si>
  <si>
    <t>adadtok e Ft-ban</t>
  </si>
  <si>
    <t xml:space="preserve">   CKÖ 2011. évi maradvány átadás (bankszla egyenleg)</t>
  </si>
  <si>
    <t>adatok Ft-ban</t>
  </si>
  <si>
    <t>Finanszírozási c. műk. kiadás</t>
  </si>
  <si>
    <t>Finanszírozási c. felh. kiadás</t>
  </si>
  <si>
    <t>4.) ÖNHIKI</t>
  </si>
  <si>
    <t>Katasztrófavédelem 2011.évi p, átadás</t>
  </si>
  <si>
    <t>Teljesítés</t>
  </si>
  <si>
    <t>%</t>
  </si>
  <si>
    <t>Ösztöndíj pályázati pe. maradványa</t>
  </si>
  <si>
    <t>Diákigazolványra beszedett pénzeszköz</t>
  </si>
  <si>
    <t>Diákönkormányzati hozzájárulás fel nem használt része</t>
  </si>
  <si>
    <t>2012. IV. n.évre vonatkozó cégautóadó (januárban fizetve)</t>
  </si>
  <si>
    <t>2012.IV. n. évre fizetendő rehabilitációs hozzájárulás (januárban fizetve)</t>
  </si>
  <si>
    <t xml:space="preserve">és részvényvásárlás </t>
  </si>
  <si>
    <t>adatok e ft-ban</t>
  </si>
  <si>
    <t>Rendszeres szociális ellátások bemutatása 2012. évi</t>
  </si>
  <si>
    <t>Eseti szociális ellátások 2012. évi</t>
  </si>
  <si>
    <t>Önkormányzat</t>
  </si>
  <si>
    <t>Nagykáta Város Önkormányzat</t>
  </si>
  <si>
    <t>adatok ezer  Ft-ban</t>
  </si>
  <si>
    <t>Összevont mérleg</t>
  </si>
  <si>
    <t>B e v é t e l e k</t>
  </si>
  <si>
    <t>K i a d á s o k</t>
  </si>
  <si>
    <t>Önk. kv. tám.</t>
  </si>
  <si>
    <t>Szem. jellegű kiadások</t>
  </si>
  <si>
    <t>SZJA bev.</t>
  </si>
  <si>
    <t>Munkaadót terhelő járulékok</t>
  </si>
  <si>
    <t>Helyi adóbev.</t>
  </si>
  <si>
    <t>Gépjárműadó tem.</t>
  </si>
  <si>
    <t>Pénzeszköz átad. Müködési</t>
  </si>
  <si>
    <t>Eü. Pénztári finansz.</t>
  </si>
  <si>
    <t>Pénzeszköz átad. Felhalm.</t>
  </si>
  <si>
    <t>Saját bevétel</t>
  </si>
  <si>
    <t>Szoc. tám, ell. juttatásai</t>
  </si>
  <si>
    <t>Átvett pénzeszköz</t>
  </si>
  <si>
    <t>Felhalm. Kiad. + hitel</t>
  </si>
  <si>
    <t>Hitelfelvétel</t>
  </si>
  <si>
    <t>Likvid hitel törlesztés</t>
  </si>
  <si>
    <t>Pénzmaradvány</t>
  </si>
  <si>
    <t>Támogatási kölcsönök</t>
  </si>
  <si>
    <t>Előző évi ktgvetési kieg.visszatér.</t>
  </si>
  <si>
    <t>Passzív átfutó</t>
  </si>
  <si>
    <t>Pm. Visszafizetés</t>
  </si>
  <si>
    <t>Pm. érintő kint.</t>
  </si>
  <si>
    <t>Aktív áfutó</t>
  </si>
  <si>
    <t>Nyitó és pm.kül.</t>
  </si>
  <si>
    <t>Záró pénzkészlet</t>
  </si>
  <si>
    <t>Mindösszesen:</t>
  </si>
  <si>
    <t>Működési mérleg</t>
  </si>
  <si>
    <t>Gépjárműadó bev.</t>
  </si>
  <si>
    <t>Pénzeszköz átad.</t>
  </si>
  <si>
    <t>Eü. pénztári finansz.</t>
  </si>
  <si>
    <t>Likvid hitel</t>
  </si>
  <si>
    <t>Támogatási kölcsön</t>
  </si>
  <si>
    <t xml:space="preserve">Hitelfelvétel </t>
  </si>
  <si>
    <t>Pm. érintő átfutó</t>
  </si>
  <si>
    <t>Nyitó és pm. kül.</t>
  </si>
  <si>
    <t>Felhalmozási mérleg</t>
  </si>
  <si>
    <t>Felh. Kiadás</t>
  </si>
  <si>
    <t>Belvíz támogatás</t>
  </si>
  <si>
    <t>Lakáshoz jutás eszk.besz.</t>
  </si>
  <si>
    <t>Kommunális adó</t>
  </si>
  <si>
    <t>Részvény vásárlás</t>
  </si>
  <si>
    <t>Felh. saját bevétel</t>
  </si>
  <si>
    <t>Hiteltörlesztés</t>
  </si>
  <si>
    <t>Felh. átvett pénzeszk.</t>
  </si>
  <si>
    <t>Hitelkamat</t>
  </si>
  <si>
    <t>Intézmény felh. Kiadás</t>
  </si>
  <si>
    <t>TTT hitelfelvétel</t>
  </si>
  <si>
    <t>Összesen:</t>
  </si>
  <si>
    <t>Összes bevétel</t>
  </si>
  <si>
    <t>Nagykáta Város Önkormányzata és intézményei</t>
  </si>
  <si>
    <t>adatok ezer forintban</t>
  </si>
  <si>
    <t>Intézmény megnevezése</t>
  </si>
  <si>
    <t>Pénzügyi elszámolások</t>
  </si>
  <si>
    <t>Előző évi tart. maradv.</t>
  </si>
  <si>
    <t>Kijáró, visszajáró finansz.</t>
  </si>
  <si>
    <t>MFB hiteltörlesztés (Kerékpárút beruházás és TEUT útfelújítás)</t>
  </si>
  <si>
    <t>MFB hitel kamatköltség</t>
  </si>
  <si>
    <t>Fürdőház hitel tőketörlesztés (kezességvállalás miatt)</t>
  </si>
  <si>
    <t>Fürdőház hitel kamatköltség (kezességvállalás miatt)</t>
  </si>
  <si>
    <t>Tornacsarnok szolgáltatási díja</t>
  </si>
  <si>
    <t>Tápiómenti Csatornamű Vízgazdálkodási Társulat szenyvízhitel önkorm. Vállalt hozzájárulás telj. mellékkötelezettség 229/2009 (XI.19.)</t>
  </si>
  <si>
    <t>Megj.: A hosszú-távú hitelek töketörlesztése meghatározásánál a Magyar állam és önkormányzat között létrejött konszolidációs szerződés</t>
  </si>
  <si>
    <t xml:space="preserve">szerint meghatározott 70%-os állami forrás is figyelembe vételre került </t>
  </si>
  <si>
    <t>Normatív tám. Elszám.</t>
  </si>
  <si>
    <t>Int. elv. mutatósz.</t>
  </si>
  <si>
    <t>Költségv. pm.</t>
  </si>
  <si>
    <t>Köt. váll. terhelt</t>
  </si>
  <si>
    <t>aktív</t>
  </si>
  <si>
    <t>passzív</t>
  </si>
  <si>
    <t>VGSZ</t>
  </si>
  <si>
    <t xml:space="preserve"> - VGSZ saját</t>
  </si>
  <si>
    <t xml:space="preserve"> - Váci M. Ált.Isk.</t>
  </si>
  <si>
    <t xml:space="preserve"> -Mátray G. Ált.Isk.</t>
  </si>
  <si>
    <t xml:space="preserve"> - Városi Óvoda</t>
  </si>
  <si>
    <t xml:space="preserve"> - Könyvtár és Műv.Közp.</t>
  </si>
  <si>
    <t>Polgármesteri Hivatal</t>
  </si>
  <si>
    <t>Családsegítő Szolg.</t>
  </si>
  <si>
    <t>Műk.maradv.</t>
  </si>
  <si>
    <t>Fejl.maradv.</t>
  </si>
  <si>
    <t>Váci Mihály Általános Iskola:</t>
  </si>
  <si>
    <t>Mátray Gábor Általános Iskola:</t>
  </si>
  <si>
    <t>Városi Napköziotthonos Óvoda:</t>
  </si>
  <si>
    <t>Könyvtár és Művelődési Központ:</t>
  </si>
  <si>
    <t>Városgazdálkodási Szervezet - saját</t>
  </si>
  <si>
    <t>Városgazdálodási Szervezet összesen:</t>
  </si>
  <si>
    <t>Ipari Szakközépiskola és Szakiskola összesen:</t>
  </si>
  <si>
    <t>Polgármesteri Hivatal összesen:</t>
  </si>
  <si>
    <t>-</t>
  </si>
  <si>
    <t>Önkormányzat összesen:</t>
  </si>
  <si>
    <t>01 - Könyvviteli Mérleg</t>
  </si>
  <si>
    <t>#</t>
  </si>
  <si>
    <t>Előző évi állományi érték</t>
  </si>
  <si>
    <t>Tárgyévi állományi érték</t>
  </si>
  <si>
    <t/>
  </si>
  <si>
    <t>ESZKÖZÖK</t>
  </si>
  <si>
    <t>01</t>
  </si>
  <si>
    <t>1. Alapítás-átszervezés aktivált értéke (1111,1121)</t>
  </si>
  <si>
    <t>02</t>
  </si>
  <si>
    <t>2. Kísérleti fejlesztés aktivált értéke (1112,1122)</t>
  </si>
  <si>
    <t>03</t>
  </si>
  <si>
    <t>3. Vagyoni értékű jogok (1113,1123)</t>
  </si>
  <si>
    <t>04</t>
  </si>
  <si>
    <t>4. Szellemi termékek (1114,1124)</t>
  </si>
  <si>
    <t>05</t>
  </si>
  <si>
    <t>5. Immateriális javakra adott előlegek (1181,1182)</t>
  </si>
  <si>
    <t>06</t>
  </si>
  <si>
    <t>6. Immateriális javak értékhelyesbítése (119)</t>
  </si>
  <si>
    <t>07</t>
  </si>
  <si>
    <t>I. Immateriális javak összesen (01+...+06)</t>
  </si>
  <si>
    <t>08</t>
  </si>
  <si>
    <t>1. Ingatlanok és a kapcsolódó vagyoni értékű jogok (121,122-ből)</t>
  </si>
  <si>
    <t>09</t>
  </si>
  <si>
    <t>2. Gépek, berendezések és felszerelések (1311,1312-ből)</t>
  </si>
  <si>
    <t>10</t>
  </si>
  <si>
    <t>3. Járművek (1321,1322-ből)</t>
  </si>
  <si>
    <t>11</t>
  </si>
  <si>
    <t>4. Tenyészállatok (141,142-ből)</t>
  </si>
  <si>
    <t>12</t>
  </si>
  <si>
    <t>5. Beruházások,felújítások (1227,127,13127,1317,132227,132237,1327,14227,14237,147)</t>
  </si>
  <si>
    <t>13</t>
  </si>
  <si>
    <t>6. Beruházásra adott előlegek (128,1318,1328,148,1598,1599)</t>
  </si>
  <si>
    <t>14</t>
  </si>
  <si>
    <t>7. Állami készletek, tartalékok (1591,1592)</t>
  </si>
  <si>
    <t>15</t>
  </si>
  <si>
    <t>8. Tárgyi eszközök értékhelyesbítése (129,1319,1329,149)</t>
  </si>
  <si>
    <t>16</t>
  </si>
  <si>
    <t>II. Tárgyi eszközök összesen (08+...+15)</t>
  </si>
  <si>
    <t>17</t>
  </si>
  <si>
    <t>1. Tartós részesedés (171., 1751.)</t>
  </si>
  <si>
    <t>18</t>
  </si>
  <si>
    <t>Ebből - tartós társulási részesedés (17113,175113,175123,175133)</t>
  </si>
  <si>
    <t>19</t>
  </si>
  <si>
    <t>2. Tartós hitelviszonyt megtestesítő értékpapír (172-174,1752)</t>
  </si>
  <si>
    <t>20</t>
  </si>
  <si>
    <t>3. Tartósan adott kölcsön (191-194-ből,1981-ből)</t>
  </si>
  <si>
    <t>21</t>
  </si>
  <si>
    <t>4. Hosszú lejáratú bankbetétek (178)</t>
  </si>
  <si>
    <t>22</t>
  </si>
  <si>
    <t>5. Egyéb hosszú lejáratú követelések (195-ből,1982-ből)</t>
  </si>
  <si>
    <t>23</t>
  </si>
  <si>
    <t>6. Befektetett pénzügyi eszközök értékhelyesbítése (179)</t>
  </si>
  <si>
    <t>24</t>
  </si>
  <si>
    <t>III. Befektetett pénzügyi eszközök összesen (17+19+...+23)</t>
  </si>
  <si>
    <t>25</t>
  </si>
  <si>
    <t>1. Üzemeltetésre, kezelésre átadott eszközök (161,162)</t>
  </si>
  <si>
    <t>26</t>
  </si>
  <si>
    <t>2. Koncesszióba adott eszközök (163,164)</t>
  </si>
  <si>
    <t>27</t>
  </si>
  <si>
    <t>3. Vagyonkezelésbe adott eszközök (167,168)</t>
  </si>
  <si>
    <t>28</t>
  </si>
  <si>
    <t>4. Vagyonkezelésbe vett eszközök (165,166)</t>
  </si>
  <si>
    <t>29</t>
  </si>
  <si>
    <t>5. Üzemeltetésre, kezelésre átadott, koncesszióba, vagyonkezelésbe adott, illetve vagyonkezelésbe vett eszközök értékhelyesbítése (169.)</t>
  </si>
  <si>
    <t>30</t>
  </si>
  <si>
    <t>IV. Üzemeltetésre, kezelésre átadott, koncesszióba, vagyonkezelésbe adott, illetve vagyonkezelésbe vett eszközök  (25+…+29)</t>
  </si>
  <si>
    <t>31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</si>
</sst>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_ ;\-#,##0\ 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_-* #,##0.0\ _F_t_-;\-* #,##0.0\ _F_t_-;_-* &quot;-&quot;??\ _F_t_-;_-@_-"/>
    <numFmt numFmtId="170" formatCode="yy&quot;/ &quot;mm&quot;/ &quot;dd/"/>
    <numFmt numFmtId="171" formatCode="#,##0.0"/>
    <numFmt numFmtId="172" formatCode="0.0%"/>
    <numFmt numFmtId="173" formatCode="0.0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#,##0.0###"/>
  </numFmts>
  <fonts count="80">
    <font>
      <sz val="10"/>
      <name val="Arial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0"/>
      <name val="Arial CE"/>
      <family val="0"/>
    </font>
    <font>
      <sz val="10"/>
      <name val="ClassGarmnd L2"/>
      <family val="0"/>
    </font>
    <font>
      <sz val="8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Lucida Sans Unicode"/>
      <family val="0"/>
    </font>
    <font>
      <b/>
      <sz val="10"/>
      <name val="Lucida Sans Unicode"/>
      <family val="0"/>
    </font>
    <font>
      <i/>
      <sz val="10"/>
      <name val="Arial CE"/>
      <family val="0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i/>
      <sz val="8"/>
      <name val="Arial CE"/>
      <family val="0"/>
    </font>
    <font>
      <i/>
      <sz val="10"/>
      <name val="Times New Roman"/>
      <family val="1"/>
    </font>
    <font>
      <i/>
      <sz val="11"/>
      <name val="Times New Roman"/>
      <family val="1"/>
    </font>
    <font>
      <sz val="10"/>
      <color indexed="14"/>
      <name val="Times New Roman"/>
      <family val="1"/>
    </font>
    <font>
      <b/>
      <sz val="13"/>
      <name val="ClassGarmnd L2"/>
      <family val="1"/>
    </font>
    <font>
      <b/>
      <sz val="13"/>
      <name val="Times New Roman"/>
      <family val="1"/>
    </font>
    <font>
      <b/>
      <sz val="12"/>
      <name val="ClassGarmnd L2"/>
      <family val="1"/>
    </font>
    <font>
      <i/>
      <sz val="8"/>
      <name val="Arial"/>
      <family val="2"/>
    </font>
    <font>
      <sz val="8"/>
      <color indexed="10"/>
      <name val="Arial"/>
      <family val="2"/>
    </font>
    <font>
      <b/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i/>
      <sz val="8"/>
      <color indexed="10"/>
      <name val="Arial CE"/>
      <family val="0"/>
    </font>
    <font>
      <sz val="11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6"/>
      <color indexed="14"/>
      <name val="Times New Roman"/>
      <family val="1"/>
    </font>
    <font>
      <sz val="9"/>
      <color indexed="10"/>
      <name val="Arial"/>
      <family val="2"/>
    </font>
    <font>
      <sz val="9"/>
      <color indexed="10"/>
      <name val="ClassGarmnd L2"/>
      <family val="0"/>
    </font>
    <font>
      <i/>
      <sz val="9"/>
      <color indexed="10"/>
      <name val="Arial"/>
      <family val="2"/>
    </font>
    <font>
      <i/>
      <sz val="9"/>
      <color indexed="10"/>
      <name val="ClassGarmnd L2"/>
      <family val="0"/>
    </font>
    <font>
      <b/>
      <i/>
      <sz val="11"/>
      <name val="Times New Roman"/>
      <family val="1"/>
    </font>
    <font>
      <sz val="9"/>
      <name val="ClassGarmnd L2"/>
      <family val="0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9"/>
      <name val="Arial CE"/>
      <family val="0"/>
    </font>
    <font>
      <i/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thick"/>
      <bottom style="medium"/>
    </border>
    <border>
      <left style="medium"/>
      <right style="medium">
        <color indexed="8"/>
      </right>
      <top style="thick"/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thick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3" fillId="23" borderId="7" applyNumberFormat="0" applyFont="0" applyAlignment="0" applyProtection="0"/>
    <xf numFmtId="0" fontId="37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24">
    <xf numFmtId="0" fontId="0" fillId="0" borderId="0" xfId="0" applyAlignment="1">
      <alignment/>
    </xf>
    <xf numFmtId="0" fontId="7" fillId="0" borderId="10" xfId="56" applyFont="1" applyBorder="1" applyAlignment="1">
      <alignment horizontal="center"/>
      <protection/>
    </xf>
    <xf numFmtId="0" fontId="8" fillId="24" borderId="11" xfId="74" applyFont="1" applyFill="1" applyBorder="1" applyAlignment="1">
      <alignment horizontal="center" vertical="center"/>
      <protection/>
    </xf>
    <xf numFmtId="0" fontId="9" fillId="24" borderId="12" xfId="74" applyFont="1" applyFill="1" applyBorder="1" applyAlignment="1">
      <alignment horizontal="center" vertical="center" wrapText="1"/>
      <protection/>
    </xf>
    <xf numFmtId="0" fontId="10" fillId="0" borderId="13" xfId="74" applyFont="1" applyBorder="1">
      <alignment/>
      <protection/>
    </xf>
    <xf numFmtId="0" fontId="10" fillId="0" borderId="14" xfId="74" applyFont="1" applyBorder="1">
      <alignment/>
      <protection/>
    </xf>
    <xf numFmtId="0" fontId="11" fillId="0" borderId="15" xfId="74" applyFont="1" applyBorder="1">
      <alignment/>
      <protection/>
    </xf>
    <xf numFmtId="3" fontId="11" fillId="0" borderId="16" xfId="74" applyNumberFormat="1" applyFont="1" applyBorder="1">
      <alignment/>
      <protection/>
    </xf>
    <xf numFmtId="0" fontId="12" fillId="0" borderId="13" xfId="74" applyFont="1" applyBorder="1">
      <alignment/>
      <protection/>
    </xf>
    <xf numFmtId="3" fontId="12" fillId="0" borderId="17" xfId="74" applyNumberFormat="1" applyFont="1" applyBorder="1">
      <alignment/>
      <protection/>
    </xf>
    <xf numFmtId="3" fontId="12" fillId="0" borderId="17" xfId="74" applyNumberFormat="1" applyFont="1" applyBorder="1" applyAlignment="1">
      <alignment horizontal="right"/>
      <protection/>
    </xf>
    <xf numFmtId="49" fontId="12" fillId="0" borderId="13" xfId="74" applyNumberFormat="1" applyFont="1" applyBorder="1">
      <alignment/>
      <protection/>
    </xf>
    <xf numFmtId="0" fontId="11" fillId="0" borderId="18" xfId="74" applyFont="1" applyBorder="1">
      <alignment/>
      <protection/>
    </xf>
    <xf numFmtId="3" fontId="11" fillId="0" borderId="19" xfId="74" applyNumberFormat="1" applyFont="1" applyBorder="1">
      <alignment/>
      <protection/>
    </xf>
    <xf numFmtId="0" fontId="12" fillId="0" borderId="20" xfId="74" applyFont="1" applyBorder="1">
      <alignment/>
      <protection/>
    </xf>
    <xf numFmtId="3" fontId="11" fillId="0" borderId="21" xfId="74" applyNumberFormat="1" applyFont="1" applyBorder="1">
      <alignment/>
      <protection/>
    </xf>
    <xf numFmtId="0" fontId="11" fillId="0" borderId="22" xfId="74" applyFont="1" applyBorder="1">
      <alignment/>
      <protection/>
    </xf>
    <xf numFmtId="3" fontId="11" fillId="0" borderId="23" xfId="74" applyNumberFormat="1" applyFont="1" applyBorder="1">
      <alignment/>
      <protection/>
    </xf>
    <xf numFmtId="0" fontId="11" fillId="24" borderId="13" xfId="74" applyFont="1" applyFill="1" applyBorder="1" applyAlignment="1">
      <alignment horizontal="center"/>
      <protection/>
    </xf>
    <xf numFmtId="3" fontId="11" fillId="24" borderId="24" xfId="74" applyNumberFormat="1" applyFont="1" applyFill="1" applyBorder="1">
      <alignment/>
      <protection/>
    </xf>
    <xf numFmtId="0" fontId="11" fillId="0" borderId="25" xfId="74" applyFont="1" applyFill="1" applyBorder="1" applyAlignment="1">
      <alignment horizontal="left"/>
      <protection/>
    </xf>
    <xf numFmtId="3" fontId="11" fillId="0" borderId="26" xfId="74" applyNumberFormat="1" applyFont="1" applyFill="1" applyBorder="1">
      <alignment/>
      <protection/>
    </xf>
    <xf numFmtId="0" fontId="0" fillId="0" borderId="0" xfId="57" applyFont="1" applyBorder="1">
      <alignment/>
      <protection/>
    </xf>
    <xf numFmtId="0" fontId="15" fillId="0" borderId="27" xfId="57" applyFont="1" applyBorder="1" applyAlignment="1">
      <alignment horizontal="center"/>
      <protection/>
    </xf>
    <xf numFmtId="0" fontId="5" fillId="0" borderId="0" xfId="56" applyFont="1" applyBorder="1" applyAlignment="1">
      <alignment/>
      <protection/>
    </xf>
    <xf numFmtId="0" fontId="0" fillId="0" borderId="0" xfId="58" applyFont="1" applyBorder="1">
      <alignment/>
      <protection/>
    </xf>
    <xf numFmtId="0" fontId="0" fillId="0" borderId="28" xfId="58" applyFont="1" applyBorder="1" applyAlignment="1">
      <alignment horizontal="center"/>
      <protection/>
    </xf>
    <xf numFmtId="3" fontId="0" fillId="0" borderId="28" xfId="58" applyNumberFormat="1" applyFont="1" applyBorder="1" applyAlignment="1">
      <alignment/>
      <protection/>
    </xf>
    <xf numFmtId="3" fontId="0" fillId="0" borderId="29" xfId="58" applyNumberFormat="1" applyFont="1" applyBorder="1" applyAlignment="1">
      <alignment/>
      <protection/>
    </xf>
    <xf numFmtId="3" fontId="0" fillId="0" borderId="28" xfId="58" applyNumberFormat="1" applyFont="1" applyBorder="1" applyAlignment="1">
      <alignment vertical="center"/>
      <protection/>
    </xf>
    <xf numFmtId="0" fontId="3" fillId="0" borderId="0" xfId="59" applyFont="1" applyBorder="1">
      <alignment/>
      <protection/>
    </xf>
    <xf numFmtId="0" fontId="3" fillId="0" borderId="0" xfId="59" applyFont="1" applyBorder="1" applyAlignment="1">
      <alignment horizontal="right"/>
      <protection/>
    </xf>
    <xf numFmtId="0" fontId="0" fillId="0" borderId="30" xfId="0" applyFont="1" applyBorder="1" applyAlignment="1">
      <alignment/>
    </xf>
    <xf numFmtId="0" fontId="0" fillId="0" borderId="30" xfId="0" applyFont="1" applyFill="1" applyBorder="1" applyAlignment="1">
      <alignment/>
    </xf>
    <xf numFmtId="0" fontId="7" fillId="0" borderId="31" xfId="59" applyFont="1" applyBorder="1" applyAlignment="1">
      <alignment horizontal="center"/>
      <protection/>
    </xf>
    <xf numFmtId="0" fontId="7" fillId="0" borderId="31" xfId="59" applyFont="1" applyBorder="1">
      <alignment/>
      <protection/>
    </xf>
    <xf numFmtId="0" fontId="3" fillId="0" borderId="31" xfId="59" applyFont="1" applyBorder="1">
      <alignment/>
      <protection/>
    </xf>
    <xf numFmtId="3" fontId="3" fillId="0" borderId="30" xfId="59" applyNumberFormat="1" applyFont="1" applyBorder="1">
      <alignment/>
      <protection/>
    </xf>
    <xf numFmtId="3" fontId="7" fillId="0" borderId="30" xfId="59" applyNumberFormat="1" applyFont="1" applyBorder="1">
      <alignment/>
      <protection/>
    </xf>
    <xf numFmtId="0" fontId="7" fillId="0" borderId="31" xfId="59" applyFont="1" applyBorder="1" applyAlignment="1">
      <alignment horizontal="left"/>
      <protection/>
    </xf>
    <xf numFmtId="0" fontId="7" fillId="24" borderId="32" xfId="59" applyFont="1" applyFill="1" applyBorder="1" applyAlignment="1">
      <alignment horizontal="center" vertical="center"/>
      <protection/>
    </xf>
    <xf numFmtId="0" fontId="7" fillId="24" borderId="33" xfId="59" applyFont="1" applyFill="1" applyBorder="1" applyAlignment="1">
      <alignment horizontal="center" vertical="center" wrapText="1"/>
      <protection/>
    </xf>
    <xf numFmtId="0" fontId="3" fillId="0" borderId="30" xfId="59" applyFont="1" applyBorder="1">
      <alignment/>
      <protection/>
    </xf>
    <xf numFmtId="0" fontId="3" fillId="0" borderId="31" xfId="59" applyFont="1" applyBorder="1" applyAlignment="1">
      <alignment wrapText="1"/>
      <protection/>
    </xf>
    <xf numFmtId="0" fontId="0" fillId="0" borderId="31" xfId="0" applyFont="1" applyBorder="1" applyAlignment="1">
      <alignment/>
    </xf>
    <xf numFmtId="0" fontId="0" fillId="0" borderId="31" xfId="0" applyFont="1" applyFill="1" applyBorder="1" applyAlignment="1">
      <alignment/>
    </xf>
    <xf numFmtId="0" fontId="3" fillId="0" borderId="31" xfId="59" applyFont="1" applyBorder="1" applyAlignment="1">
      <alignment horizontal="left"/>
      <protection/>
    </xf>
    <xf numFmtId="0" fontId="7" fillId="0" borderId="34" xfId="59" applyFont="1" applyBorder="1" applyAlignment="1">
      <alignment horizontal="left"/>
      <protection/>
    </xf>
    <xf numFmtId="3" fontId="7" fillId="0" borderId="35" xfId="59" applyNumberFormat="1" applyFont="1" applyBorder="1">
      <alignment/>
      <protection/>
    </xf>
    <xf numFmtId="0" fontId="0" fillId="0" borderId="0" xfId="61">
      <alignment/>
      <protection/>
    </xf>
    <xf numFmtId="0" fontId="15" fillId="0" borderId="0" xfId="61" applyFont="1">
      <alignment/>
      <protection/>
    </xf>
    <xf numFmtId="0" fontId="15" fillId="24" borderId="22" xfId="61" applyFont="1" applyFill="1" applyBorder="1" applyAlignment="1">
      <alignment horizontal="center" vertical="center"/>
      <protection/>
    </xf>
    <xf numFmtId="0" fontId="15" fillId="24" borderId="36" xfId="61" applyFont="1" applyFill="1" applyBorder="1" applyAlignment="1">
      <alignment horizontal="center" vertical="center"/>
      <protection/>
    </xf>
    <xf numFmtId="0" fontId="0" fillId="0" borderId="37" xfId="58" applyFont="1" applyBorder="1" applyAlignment="1">
      <alignment horizontal="center"/>
      <protection/>
    </xf>
    <xf numFmtId="0" fontId="15" fillId="0" borderId="38" xfId="57" applyFont="1" applyBorder="1" applyAlignment="1">
      <alignment horizontal="center"/>
      <protection/>
    </xf>
    <xf numFmtId="0" fontId="0" fillId="0" borderId="39" xfId="57" applyFont="1" applyBorder="1">
      <alignment/>
      <protection/>
    </xf>
    <xf numFmtId="0" fontId="15" fillId="0" borderId="39" xfId="58" applyFont="1" applyFill="1" applyBorder="1" applyAlignment="1">
      <alignment horizontal="right" vertical="center" wrapText="1"/>
      <protection/>
    </xf>
    <xf numFmtId="0" fontId="15" fillId="0" borderId="40" xfId="58" applyFont="1" applyFill="1" applyBorder="1" applyAlignment="1">
      <alignment horizontal="right" vertical="center" wrapText="1"/>
      <protection/>
    </xf>
    <xf numFmtId="0" fontId="0" fillId="0" borderId="39" xfId="57" applyFont="1" applyBorder="1" applyAlignment="1">
      <alignment horizontal="right"/>
      <protection/>
    </xf>
    <xf numFmtId="0" fontId="17" fillId="0" borderId="39" xfId="58" applyFont="1" applyFill="1" applyBorder="1" applyAlignment="1">
      <alignment horizontal="right" vertical="center" wrapText="1"/>
      <protection/>
    </xf>
    <xf numFmtId="0" fontId="17" fillId="0" borderId="40" xfId="58" applyFont="1" applyFill="1" applyBorder="1" applyAlignment="1">
      <alignment horizontal="right" vertical="center" wrapText="1"/>
      <protection/>
    </xf>
    <xf numFmtId="0" fontId="0" fillId="0" borderId="41" xfId="58" applyFont="1" applyBorder="1" applyAlignment="1">
      <alignment horizontal="center"/>
      <protection/>
    </xf>
    <xf numFmtId="3" fontId="0" fillId="0" borderId="41" xfId="58" applyNumberFormat="1" applyFont="1" applyBorder="1">
      <alignment/>
      <protection/>
    </xf>
    <xf numFmtId="3" fontId="0" fillId="0" borderId="41" xfId="58" applyNumberFormat="1" applyFont="1" applyBorder="1" applyAlignment="1">
      <alignment/>
      <protection/>
    </xf>
    <xf numFmtId="3" fontId="0" fillId="0" borderId="42" xfId="58" applyNumberFormat="1" applyFont="1" applyBorder="1" applyAlignment="1">
      <alignment/>
      <protection/>
    </xf>
    <xf numFmtId="0" fontId="15" fillId="25" borderId="38" xfId="58" applyFont="1" applyFill="1" applyBorder="1" applyAlignment="1">
      <alignment horizontal="center"/>
      <protection/>
    </xf>
    <xf numFmtId="0" fontId="0" fillId="25" borderId="39" xfId="58" applyFont="1" applyFill="1" applyBorder="1">
      <alignment/>
      <protection/>
    </xf>
    <xf numFmtId="3" fontId="15" fillId="25" borderId="39" xfId="58" applyNumberFormat="1" applyFont="1" applyFill="1" applyBorder="1">
      <alignment/>
      <protection/>
    </xf>
    <xf numFmtId="0" fontId="15" fillId="25" borderId="39" xfId="58" applyFont="1" applyFill="1" applyBorder="1" applyAlignment="1">
      <alignment vertical="center" wrapText="1"/>
      <protection/>
    </xf>
    <xf numFmtId="0" fontId="15" fillId="0" borderId="38" xfId="58" applyFont="1" applyBorder="1" applyAlignment="1">
      <alignment horizontal="center"/>
      <protection/>
    </xf>
    <xf numFmtId="3" fontId="15" fillId="0" borderId="39" xfId="58" applyNumberFormat="1" applyFont="1" applyBorder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30" xfId="0" applyBorder="1" applyAlignment="1">
      <alignment/>
    </xf>
    <xf numFmtId="1" fontId="0" fillId="0" borderId="30" xfId="0" applyNumberFormat="1" applyBorder="1" applyAlignment="1">
      <alignment horizontal="right"/>
    </xf>
    <xf numFmtId="41" fontId="0" fillId="0" borderId="30" xfId="0" applyNumberFormat="1" applyBorder="1" applyAlignment="1">
      <alignment/>
    </xf>
    <xf numFmtId="0" fontId="15" fillId="0" borderId="30" xfId="0" applyFont="1" applyBorder="1" applyAlignment="1">
      <alignment/>
    </xf>
    <xf numFmtId="1" fontId="15" fillId="0" borderId="30" xfId="0" applyNumberFormat="1" applyFont="1" applyBorder="1" applyAlignment="1">
      <alignment/>
    </xf>
    <xf numFmtId="41" fontId="15" fillId="0" borderId="30" xfId="0" applyNumberFormat="1" applyFont="1" applyBorder="1" applyAlignment="1">
      <alignment/>
    </xf>
    <xf numFmtId="164" fontId="15" fillId="0" borderId="30" xfId="43" applyNumberFormat="1" applyFont="1" applyBorder="1" applyAlignment="1">
      <alignment/>
    </xf>
    <xf numFmtId="0" fontId="15" fillId="0" borderId="0" xfId="0" applyFont="1" applyAlignment="1">
      <alignment/>
    </xf>
    <xf numFmtId="0" fontId="7" fillId="0" borderId="43" xfId="59" applyFont="1" applyBorder="1" applyAlignment="1">
      <alignment horizontal="left"/>
      <protection/>
    </xf>
    <xf numFmtId="0" fontId="0" fillId="0" borderId="31" xfId="71" applyFont="1" applyBorder="1">
      <alignment/>
      <protection/>
    </xf>
    <xf numFmtId="3" fontId="7" fillId="0" borderId="44" xfId="59" applyNumberFormat="1" applyFont="1" applyBorder="1">
      <alignment/>
      <protection/>
    </xf>
    <xf numFmtId="0" fontId="7" fillId="20" borderId="45" xfId="59" applyFont="1" applyFill="1" applyBorder="1" applyAlignment="1">
      <alignment horizontal="center"/>
      <protection/>
    </xf>
    <xf numFmtId="3" fontId="7" fillId="20" borderId="46" xfId="59" applyNumberFormat="1" applyFont="1" applyFill="1" applyBorder="1" applyAlignment="1">
      <alignment horizontal="right"/>
      <protection/>
    </xf>
    <xf numFmtId="0" fontId="7" fillId="0" borderId="47" xfId="59" applyFont="1" applyBorder="1">
      <alignment/>
      <protection/>
    </xf>
    <xf numFmtId="0" fontId="16" fillId="24" borderId="48" xfId="57" applyFont="1" applyFill="1" applyBorder="1" applyAlignment="1">
      <alignment horizontal="center" wrapText="1"/>
      <protection/>
    </xf>
    <xf numFmtId="0" fontId="16" fillId="24" borderId="0" xfId="57" applyFont="1" applyFill="1" applyBorder="1" applyAlignment="1">
      <alignment horizontal="center" wrapText="1"/>
      <protection/>
    </xf>
    <xf numFmtId="0" fontId="16" fillId="24" borderId="49" xfId="57" applyFont="1" applyFill="1" applyBorder="1" applyAlignment="1">
      <alignment horizontal="center" wrapText="1"/>
      <protection/>
    </xf>
    <xf numFmtId="0" fontId="0" fillId="0" borderId="0" xfId="58" applyFont="1" applyBorder="1" applyAlignment="1">
      <alignment/>
      <protection/>
    </xf>
    <xf numFmtId="3" fontId="0" fillId="0" borderId="30" xfId="58" applyNumberFormat="1" applyFont="1" applyBorder="1">
      <alignment/>
      <protection/>
    </xf>
    <xf numFmtId="3" fontId="0" fillId="0" borderId="35" xfId="58" applyNumberFormat="1" applyFont="1" applyBorder="1" applyAlignment="1">
      <alignment horizontal="right" vertical="center"/>
      <protection/>
    </xf>
    <xf numFmtId="0" fontId="15" fillId="0" borderId="46" xfId="58" applyFont="1" applyFill="1" applyBorder="1" applyAlignment="1">
      <alignment horizontal="right" vertical="center"/>
      <protection/>
    </xf>
    <xf numFmtId="3" fontId="0" fillId="0" borderId="44" xfId="58" applyNumberFormat="1" applyFont="1" applyBorder="1">
      <alignment/>
      <protection/>
    </xf>
    <xf numFmtId="3" fontId="15" fillId="0" borderId="39" xfId="58" applyNumberFormat="1" applyFont="1" applyBorder="1" applyAlignment="1">
      <alignment horizontal="right"/>
      <protection/>
    </xf>
    <xf numFmtId="0" fontId="15" fillId="25" borderId="27" xfId="58" applyFont="1" applyFill="1" applyBorder="1" applyAlignment="1">
      <alignment horizontal="center"/>
      <protection/>
    </xf>
    <xf numFmtId="0" fontId="0" fillId="25" borderId="50" xfId="58" applyFont="1" applyFill="1" applyBorder="1">
      <alignment/>
      <protection/>
    </xf>
    <xf numFmtId="3" fontId="15" fillId="25" borderId="50" xfId="58" applyNumberFormat="1" applyFont="1" applyFill="1" applyBorder="1">
      <alignment/>
      <protection/>
    </xf>
    <xf numFmtId="0" fontId="14" fillId="0" borderId="0" xfId="64" applyFont="1" applyAlignment="1">
      <alignment horizontal="center"/>
      <protection/>
    </xf>
    <xf numFmtId="0" fontId="0" fillId="0" borderId="30" xfId="64" applyFont="1" applyBorder="1">
      <alignment/>
      <protection/>
    </xf>
    <xf numFmtId="0" fontId="15" fillId="24" borderId="46" xfId="64" applyFont="1" applyFill="1" applyBorder="1" applyAlignment="1">
      <alignment horizontal="center" vertical="center"/>
      <protection/>
    </xf>
    <xf numFmtId="0" fontId="0" fillId="0" borderId="51" xfId="64" applyFont="1" applyBorder="1">
      <alignment/>
      <protection/>
    </xf>
    <xf numFmtId="3" fontId="15" fillId="0" borderId="46" xfId="64" applyNumberFormat="1" applyFont="1" applyBorder="1" applyAlignment="1">
      <alignment vertical="center"/>
      <protection/>
    </xf>
    <xf numFmtId="3" fontId="0" fillId="0" borderId="52" xfId="58" applyNumberFormat="1" applyFont="1" applyBorder="1">
      <alignment/>
      <protection/>
    </xf>
    <xf numFmtId="0" fontId="22" fillId="0" borderId="30" xfId="0" applyFont="1" applyBorder="1" applyAlignment="1">
      <alignment horizontal="center" vertical="center" wrapText="1"/>
    </xf>
    <xf numFmtId="0" fontId="7" fillId="0" borderId="53" xfId="59" applyFont="1" applyBorder="1" applyAlignment="1">
      <alignment horizontal="left"/>
      <protection/>
    </xf>
    <xf numFmtId="3" fontId="7" fillId="0" borderId="54" xfId="59" applyNumberFormat="1" applyFont="1" applyBorder="1">
      <alignment/>
      <protection/>
    </xf>
    <xf numFmtId="0" fontId="7" fillId="24" borderId="55" xfId="59" applyFont="1" applyFill="1" applyBorder="1" applyAlignment="1">
      <alignment horizontal="center" vertical="center"/>
      <protection/>
    </xf>
    <xf numFmtId="3" fontId="7" fillId="24" borderId="56" xfId="59" applyNumberFormat="1" applyFont="1" applyFill="1" applyBorder="1" applyAlignment="1">
      <alignment vertical="center"/>
      <protection/>
    </xf>
    <xf numFmtId="0" fontId="7" fillId="0" borderId="57" xfId="59" applyFont="1" applyBorder="1" applyAlignment="1">
      <alignment horizontal="left"/>
      <protection/>
    </xf>
    <xf numFmtId="3" fontId="7" fillId="0" borderId="58" xfId="59" applyNumberFormat="1" applyFont="1" applyBorder="1">
      <alignment/>
      <protection/>
    </xf>
    <xf numFmtId="3" fontId="18" fillId="24" borderId="59" xfId="61" applyNumberFormat="1" applyFont="1" applyFill="1" applyBorder="1" applyAlignment="1">
      <alignment horizontal="right" vertical="center"/>
      <protection/>
    </xf>
    <xf numFmtId="3" fontId="18" fillId="24" borderId="60" xfId="61" applyNumberFormat="1" applyFont="1" applyFill="1" applyBorder="1" applyAlignment="1">
      <alignment horizontal="right" vertical="center"/>
      <protection/>
    </xf>
    <xf numFmtId="0" fontId="15" fillId="0" borderId="61" xfId="61" applyFont="1" applyBorder="1" applyAlignment="1">
      <alignment wrapText="1"/>
      <protection/>
    </xf>
    <xf numFmtId="3" fontId="15" fillId="0" borderId="61" xfId="61" applyNumberFormat="1" applyFont="1" applyBorder="1">
      <alignment/>
      <protection/>
    </xf>
    <xf numFmtId="3" fontId="0" fillId="0" borderId="61" xfId="61" applyNumberFormat="1" applyFont="1" applyBorder="1">
      <alignment/>
      <protection/>
    </xf>
    <xf numFmtId="3" fontId="15" fillId="0" borderId="62" xfId="61" applyNumberFormat="1" applyFont="1" applyBorder="1">
      <alignment/>
      <protection/>
    </xf>
    <xf numFmtId="3" fontId="15" fillId="0" borderId="61" xfId="61" applyNumberFormat="1" applyFon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0" xfId="65">
      <alignment/>
      <protection/>
    </xf>
    <xf numFmtId="0" fontId="0" fillId="0" borderId="0" xfId="65" applyAlignment="1">
      <alignment horizontal="right"/>
      <protection/>
    </xf>
    <xf numFmtId="3" fontId="0" fillId="0" borderId="30" xfId="65" applyNumberFormat="1" applyBorder="1">
      <alignment/>
      <protection/>
    </xf>
    <xf numFmtId="3" fontId="0" fillId="0" borderId="30" xfId="65" applyNumberFormat="1" applyBorder="1" applyAlignment="1">
      <alignment horizontal="right"/>
      <protection/>
    </xf>
    <xf numFmtId="0" fontId="0" fillId="0" borderId="31" xfId="65" applyBorder="1" applyAlignment="1">
      <alignment vertical="center"/>
      <protection/>
    </xf>
    <xf numFmtId="0" fontId="19" fillId="0" borderId="31" xfId="65" applyFont="1" applyBorder="1" applyAlignment="1">
      <alignment vertical="center"/>
      <protection/>
    </xf>
    <xf numFmtId="0" fontId="0" fillId="0" borderId="31" xfId="65" applyFont="1" applyBorder="1" applyAlignment="1">
      <alignment vertical="center"/>
      <protection/>
    </xf>
    <xf numFmtId="0" fontId="0" fillId="0" borderId="47" xfId="65" applyBorder="1" applyAlignment="1">
      <alignment vertical="center"/>
      <protection/>
    </xf>
    <xf numFmtId="3" fontId="0" fillId="0" borderId="44" xfId="65" applyNumberFormat="1" applyBorder="1">
      <alignment/>
      <protection/>
    </xf>
    <xf numFmtId="0" fontId="15" fillId="24" borderId="45" xfId="65" applyFont="1" applyFill="1" applyBorder="1" applyAlignment="1">
      <alignment horizontal="center" vertical="center"/>
      <protection/>
    </xf>
    <xf numFmtId="0" fontId="15" fillId="24" borderId="46" xfId="65" applyFont="1" applyFill="1" applyBorder="1" applyAlignment="1">
      <alignment horizontal="center" vertical="center" wrapText="1"/>
      <protection/>
    </xf>
    <xf numFmtId="0" fontId="0" fillId="0" borderId="43" xfId="65" applyBorder="1" applyAlignment="1">
      <alignment vertical="center"/>
      <protection/>
    </xf>
    <xf numFmtId="3" fontId="0" fillId="0" borderId="51" xfId="65" applyNumberFormat="1" applyBorder="1">
      <alignment/>
      <protection/>
    </xf>
    <xf numFmtId="0" fontId="18" fillId="20" borderId="45" xfId="65" applyFont="1" applyFill="1" applyBorder="1" applyAlignment="1">
      <alignment horizontal="center" vertical="center"/>
      <protection/>
    </xf>
    <xf numFmtId="3" fontId="18" fillId="20" borderId="46" xfId="65" applyNumberFormat="1" applyFont="1" applyFill="1" applyBorder="1">
      <alignment/>
      <protection/>
    </xf>
    <xf numFmtId="0" fontId="15" fillId="24" borderId="46" xfId="65" applyFont="1" applyFill="1" applyBorder="1" applyAlignment="1">
      <alignment horizontal="center" vertical="center"/>
      <protection/>
    </xf>
    <xf numFmtId="0" fontId="0" fillId="0" borderId="0" xfId="64" applyFont="1">
      <alignment/>
      <protection/>
    </xf>
    <xf numFmtId="0" fontId="6" fillId="0" borderId="0" xfId="56" applyFont="1" applyBorder="1" applyAlignment="1">
      <alignment horizontal="center"/>
      <protection/>
    </xf>
    <xf numFmtId="0" fontId="14" fillId="0" borderId="0" xfId="61" applyFont="1" applyBorder="1" applyAlignment="1">
      <alignment horizontal="center"/>
      <protection/>
    </xf>
    <xf numFmtId="3" fontId="15" fillId="0" borderId="39" xfId="57" applyNumberFormat="1" applyFont="1" applyBorder="1" applyAlignment="1">
      <alignment wrapText="1"/>
      <protection/>
    </xf>
    <xf numFmtId="3" fontId="17" fillId="0" borderId="39" xfId="57" applyNumberFormat="1" applyFont="1" applyBorder="1" applyAlignment="1">
      <alignment horizontal="left" wrapText="1"/>
      <protection/>
    </xf>
    <xf numFmtId="0" fontId="15" fillId="25" borderId="50" xfId="58" applyFont="1" applyFill="1" applyBorder="1" applyAlignment="1">
      <alignment wrapText="1"/>
      <protection/>
    </xf>
    <xf numFmtId="0" fontId="0" fillId="0" borderId="41" xfId="58" applyFont="1" applyBorder="1" applyAlignment="1">
      <alignment wrapText="1"/>
      <protection/>
    </xf>
    <xf numFmtId="0" fontId="0" fillId="0" borderId="28" xfId="58" applyFont="1" applyBorder="1" applyAlignment="1">
      <alignment vertical="center" wrapText="1"/>
      <protection/>
    </xf>
    <xf numFmtId="0" fontId="15" fillId="0" borderId="39" xfId="58" applyFont="1" applyBorder="1" applyAlignment="1">
      <alignment vertical="center" wrapText="1"/>
      <protection/>
    </xf>
    <xf numFmtId="0" fontId="17" fillId="0" borderId="0" xfId="58" applyFont="1" applyBorder="1" applyAlignment="1">
      <alignment horizontal="right"/>
      <protection/>
    </xf>
    <xf numFmtId="0" fontId="21" fillId="0" borderId="0" xfId="59" applyFont="1" applyBorder="1" applyAlignment="1">
      <alignment/>
      <protection/>
    </xf>
    <xf numFmtId="0" fontId="17" fillId="0" borderId="0" xfId="0" applyFont="1" applyAlignment="1">
      <alignment horizontal="right"/>
    </xf>
    <xf numFmtId="0" fontId="17" fillId="0" borderId="0" xfId="64" applyFont="1" applyAlignment="1">
      <alignment horizontal="right"/>
      <protection/>
    </xf>
    <xf numFmtId="3" fontId="0" fillId="0" borderId="63" xfId="61" applyNumberFormat="1" applyFont="1" applyBorder="1">
      <alignment/>
      <protection/>
    </xf>
    <xf numFmtId="3" fontId="0" fillId="0" borderId="62" xfId="61" applyNumberFormat="1" applyFont="1" applyBorder="1">
      <alignment/>
      <protection/>
    </xf>
    <xf numFmtId="3" fontId="15" fillId="0" borderId="0" xfId="61" applyNumberFormat="1" applyFont="1" applyFill="1" applyBorder="1">
      <alignment/>
      <protection/>
    </xf>
    <xf numFmtId="3" fontId="0" fillId="0" borderId="0" xfId="61" applyNumberFormat="1" applyFont="1" applyFill="1" applyBorder="1">
      <alignment/>
      <protection/>
    </xf>
    <xf numFmtId="0" fontId="9" fillId="24" borderId="11" xfId="74" applyFont="1" applyFill="1" applyBorder="1" applyAlignment="1">
      <alignment horizontal="center" vertical="center" wrapText="1"/>
      <protection/>
    </xf>
    <xf numFmtId="3" fontId="12" fillId="0" borderId="20" xfId="74" applyNumberFormat="1" applyFont="1" applyBorder="1">
      <alignment/>
      <protection/>
    </xf>
    <xf numFmtId="3" fontId="12" fillId="0" borderId="20" xfId="74" applyNumberFormat="1" applyFont="1" applyBorder="1" applyAlignment="1">
      <alignment horizontal="right"/>
      <protection/>
    </xf>
    <xf numFmtId="3" fontId="11" fillId="0" borderId="64" xfId="74" applyNumberFormat="1" applyFont="1" applyBorder="1">
      <alignment/>
      <protection/>
    </xf>
    <xf numFmtId="3" fontId="11" fillId="24" borderId="65" xfId="74" applyNumberFormat="1" applyFont="1" applyFill="1" applyBorder="1">
      <alignment/>
      <protection/>
    </xf>
    <xf numFmtId="9" fontId="0" fillId="0" borderId="0" xfId="79" applyAlignment="1">
      <alignment/>
    </xf>
    <xf numFmtId="9" fontId="15" fillId="20" borderId="36" xfId="79" applyFont="1" applyFill="1" applyBorder="1" applyAlignment="1">
      <alignment horizontal="center"/>
    </xf>
    <xf numFmtId="9" fontId="0" fillId="0" borderId="66" xfId="79" applyBorder="1" applyAlignment="1">
      <alignment/>
    </xf>
    <xf numFmtId="9" fontId="0" fillId="0" borderId="67" xfId="79" applyBorder="1" applyAlignment="1">
      <alignment/>
    </xf>
    <xf numFmtId="9" fontId="0" fillId="0" borderId="60" xfId="79" applyBorder="1" applyAlignment="1">
      <alignment/>
    </xf>
    <xf numFmtId="9" fontId="0" fillId="20" borderId="67" xfId="79" applyFill="1" applyBorder="1" applyAlignment="1">
      <alignment/>
    </xf>
    <xf numFmtId="0" fontId="11" fillId="0" borderId="68" xfId="74" applyFont="1" applyBorder="1">
      <alignment/>
      <protection/>
    </xf>
    <xf numFmtId="3" fontId="11" fillId="0" borderId="63" xfId="74" applyNumberFormat="1" applyFont="1" applyBorder="1">
      <alignment/>
      <protection/>
    </xf>
    <xf numFmtId="9" fontId="0" fillId="0" borderId="63" xfId="79" applyBorder="1" applyAlignment="1">
      <alignment/>
    </xf>
    <xf numFmtId="0" fontId="11" fillId="24" borderId="22" xfId="74" applyFont="1" applyFill="1" applyBorder="1" applyAlignment="1">
      <alignment horizontal="center"/>
      <protection/>
    </xf>
    <xf numFmtId="3" fontId="11" fillId="24" borderId="36" xfId="74" applyNumberFormat="1" applyFont="1" applyFill="1" applyBorder="1">
      <alignment/>
      <protection/>
    </xf>
    <xf numFmtId="3" fontId="11" fillId="24" borderId="22" xfId="74" applyNumberFormat="1" applyFont="1" applyFill="1" applyBorder="1">
      <alignment/>
      <protection/>
    </xf>
    <xf numFmtId="9" fontId="0" fillId="0" borderId="69" xfId="79" applyFont="1" applyBorder="1" applyAlignment="1">
      <alignment/>
    </xf>
    <xf numFmtId="0" fontId="15" fillId="24" borderId="70" xfId="58" applyFont="1" applyFill="1" applyBorder="1" applyAlignment="1">
      <alignment horizontal="center" vertical="center" wrapText="1"/>
      <protection/>
    </xf>
    <xf numFmtId="3" fontId="15" fillId="25" borderId="71" xfId="58" applyNumberFormat="1" applyFont="1" applyFill="1" applyBorder="1">
      <alignment/>
      <protection/>
    </xf>
    <xf numFmtId="3" fontId="15" fillId="25" borderId="40" xfId="58" applyNumberFormat="1" applyFont="1" applyFill="1" applyBorder="1">
      <alignment/>
      <protection/>
    </xf>
    <xf numFmtId="0" fontId="15" fillId="0" borderId="72" xfId="58" applyFont="1" applyFill="1" applyBorder="1" applyAlignment="1">
      <alignment horizontal="right" vertical="center"/>
      <protection/>
    </xf>
    <xf numFmtId="3" fontId="15" fillId="25" borderId="73" xfId="58" applyNumberFormat="1" applyFont="1" applyFill="1" applyBorder="1">
      <alignment/>
      <protection/>
    </xf>
    <xf numFmtId="3" fontId="0" fillId="0" borderId="74" xfId="58" applyNumberFormat="1" applyFont="1" applyBorder="1">
      <alignment/>
      <protection/>
    </xf>
    <xf numFmtId="3" fontId="0" fillId="0" borderId="75" xfId="58" applyNumberFormat="1" applyFont="1" applyBorder="1">
      <alignment/>
      <protection/>
    </xf>
    <xf numFmtId="3" fontId="0" fillId="0" borderId="76" xfId="58" applyNumberFormat="1" applyFont="1" applyBorder="1" applyAlignment="1">
      <alignment horizontal="right" vertical="center"/>
      <protection/>
    </xf>
    <xf numFmtId="0" fontId="15" fillId="24" borderId="51" xfId="58" applyFont="1" applyFill="1" applyBorder="1" applyAlignment="1">
      <alignment horizontal="center" vertical="center" wrapText="1"/>
      <protection/>
    </xf>
    <xf numFmtId="3" fontId="0" fillId="0" borderId="30" xfId="58" applyNumberFormat="1" applyFont="1" applyBorder="1" applyAlignment="1">
      <alignment/>
      <protection/>
    </xf>
    <xf numFmtId="0" fontId="0" fillId="24" borderId="77" xfId="58" applyFont="1" applyFill="1" applyBorder="1" applyAlignment="1">
      <alignment horizontal="center" wrapText="1"/>
      <protection/>
    </xf>
    <xf numFmtId="0" fontId="0" fillId="24" borderId="37" xfId="58" applyFont="1" applyFill="1" applyBorder="1" applyAlignment="1">
      <alignment horizontal="center" wrapText="1"/>
      <protection/>
    </xf>
    <xf numFmtId="0" fontId="15" fillId="0" borderId="78" xfId="58" applyFont="1" applyFill="1" applyBorder="1" applyAlignment="1">
      <alignment horizontal="right" vertical="center"/>
      <protection/>
    </xf>
    <xf numFmtId="0" fontId="15" fillId="0" borderId="56" xfId="58" applyFont="1" applyFill="1" applyBorder="1" applyAlignment="1">
      <alignment horizontal="right" vertical="center"/>
      <protection/>
    </xf>
    <xf numFmtId="0" fontId="15" fillId="0" borderId="50" xfId="57" applyFont="1" applyBorder="1" applyAlignment="1">
      <alignment horizontal="center"/>
      <protection/>
    </xf>
    <xf numFmtId="3" fontId="15" fillId="0" borderId="50" xfId="57" applyNumberFormat="1" applyFont="1" applyBorder="1" applyAlignment="1">
      <alignment wrapText="1"/>
      <protection/>
    </xf>
    <xf numFmtId="3" fontId="15" fillId="0" borderId="50" xfId="58" applyNumberFormat="1" applyFont="1" applyBorder="1" applyAlignment="1">
      <alignment horizontal="right"/>
      <protection/>
    </xf>
    <xf numFmtId="0" fontId="15" fillId="0" borderId="50" xfId="58" applyFont="1" applyFill="1" applyBorder="1" applyAlignment="1">
      <alignment horizontal="right" vertical="center" wrapText="1"/>
      <protection/>
    </xf>
    <xf numFmtId="0" fontId="15" fillId="0" borderId="71" xfId="58" applyFont="1" applyFill="1" applyBorder="1" applyAlignment="1">
      <alignment horizontal="right" vertical="center" wrapText="1"/>
      <protection/>
    </xf>
    <xf numFmtId="0" fontId="15" fillId="0" borderId="79" xfId="58" applyFont="1" applyFill="1" applyBorder="1" applyAlignment="1">
      <alignment horizontal="right" vertical="center"/>
      <protection/>
    </xf>
    <xf numFmtId="0" fontId="17" fillId="0" borderId="78" xfId="58" applyFont="1" applyFill="1" applyBorder="1" applyAlignment="1">
      <alignment horizontal="right" vertical="center"/>
      <protection/>
    </xf>
    <xf numFmtId="0" fontId="17" fillId="0" borderId="56" xfId="58" applyFont="1" applyFill="1" applyBorder="1" applyAlignment="1">
      <alignment horizontal="right" vertical="center"/>
      <protection/>
    </xf>
    <xf numFmtId="0" fontId="15" fillId="0" borderId="56" xfId="58" applyFont="1" applyFill="1" applyBorder="1" applyAlignment="1">
      <alignment horizontal="right" vertical="center" wrapText="1"/>
      <protection/>
    </xf>
    <xf numFmtId="0" fontId="15" fillId="0" borderId="80" xfId="58" applyFont="1" applyFill="1" applyBorder="1" applyAlignment="1">
      <alignment horizontal="right" vertical="center"/>
      <protection/>
    </xf>
    <xf numFmtId="0" fontId="17" fillId="0" borderId="56" xfId="58" applyFont="1" applyFill="1" applyBorder="1" applyAlignment="1">
      <alignment horizontal="right" vertical="center" wrapText="1"/>
      <protection/>
    </xf>
    <xf numFmtId="0" fontId="17" fillId="0" borderId="80" xfId="58" applyFont="1" applyFill="1" applyBorder="1" applyAlignment="1">
      <alignment horizontal="right" vertical="center"/>
      <protection/>
    </xf>
    <xf numFmtId="3" fontId="0" fillId="0" borderId="44" xfId="58" applyNumberFormat="1" applyFont="1" applyBorder="1" applyAlignment="1">
      <alignment/>
      <protection/>
    </xf>
    <xf numFmtId="3" fontId="15" fillId="25" borderId="56" xfId="58" applyNumberFormat="1" applyFont="1" applyFill="1" applyBorder="1">
      <alignment/>
      <protection/>
    </xf>
    <xf numFmtId="0" fontId="15" fillId="0" borderId="39" xfId="58" applyFont="1" applyBorder="1" applyAlignment="1">
      <alignment horizontal="center"/>
      <protection/>
    </xf>
    <xf numFmtId="3" fontId="15" fillId="0" borderId="39" xfId="58" applyNumberFormat="1" applyFont="1" applyBorder="1" applyAlignment="1">
      <alignment vertical="center"/>
      <protection/>
    </xf>
    <xf numFmtId="3" fontId="15" fillId="0" borderId="40" xfId="58" applyNumberFormat="1" applyFont="1" applyBorder="1" applyAlignment="1">
      <alignment vertical="center"/>
      <protection/>
    </xf>
    <xf numFmtId="3" fontId="15" fillId="0" borderId="78" xfId="58" applyNumberFormat="1" applyFont="1" applyBorder="1">
      <alignment/>
      <protection/>
    </xf>
    <xf numFmtId="3" fontId="15" fillId="0" borderId="56" xfId="58" applyNumberFormat="1" applyFont="1" applyBorder="1">
      <alignment/>
      <protection/>
    </xf>
    <xf numFmtId="3" fontId="0" fillId="0" borderId="81" xfId="58" applyNumberFormat="1" applyFont="1" applyBorder="1">
      <alignment/>
      <protection/>
    </xf>
    <xf numFmtId="3" fontId="0" fillId="0" borderId="69" xfId="58" applyNumberFormat="1" applyFont="1" applyBorder="1">
      <alignment/>
      <protection/>
    </xf>
    <xf numFmtId="0" fontId="0" fillId="0" borderId="35" xfId="58" applyFont="1" applyBorder="1" applyAlignment="1">
      <alignment horizontal="center"/>
      <protection/>
    </xf>
    <xf numFmtId="0" fontId="0" fillId="0" borderId="82" xfId="58" applyFont="1" applyBorder="1" applyAlignment="1">
      <alignment horizontal="left" vertical="center" wrapText="1"/>
      <protection/>
    </xf>
    <xf numFmtId="3" fontId="0" fillId="0" borderId="52" xfId="58" applyNumberFormat="1" applyFont="1" applyBorder="1" applyAlignment="1">
      <alignment horizontal="right" vertical="center"/>
      <protection/>
    </xf>
    <xf numFmtId="3" fontId="0" fillId="0" borderId="52" xfId="58" applyNumberFormat="1" applyFont="1" applyBorder="1" applyAlignment="1">
      <alignment vertical="center"/>
      <protection/>
    </xf>
    <xf numFmtId="3" fontId="0" fillId="0" borderId="83" xfId="58" applyNumberFormat="1" applyFont="1" applyBorder="1" applyAlignment="1">
      <alignment vertical="center"/>
      <protection/>
    </xf>
    <xf numFmtId="3" fontId="0" fillId="0" borderId="35" xfId="58" applyNumberFormat="1" applyFont="1" applyBorder="1" applyAlignment="1">
      <alignment vertical="center"/>
      <protection/>
    </xf>
    <xf numFmtId="3" fontId="0" fillId="0" borderId="84" xfId="58" applyNumberFormat="1" applyFont="1" applyBorder="1" applyAlignment="1">
      <alignment horizontal="right" vertical="center"/>
      <protection/>
    </xf>
    <xf numFmtId="3" fontId="15" fillId="25" borderId="78" xfId="58" applyNumberFormat="1" applyFont="1" applyFill="1" applyBorder="1">
      <alignment/>
      <protection/>
    </xf>
    <xf numFmtId="3" fontId="15" fillId="0" borderId="56" xfId="58" applyNumberFormat="1" applyFont="1" applyBorder="1" applyAlignment="1">
      <alignment vertical="center"/>
      <protection/>
    </xf>
    <xf numFmtId="3" fontId="15" fillId="0" borderId="80" xfId="58" applyNumberFormat="1" applyFont="1" applyBorder="1">
      <alignment/>
      <protection/>
    </xf>
    <xf numFmtId="3" fontId="15" fillId="25" borderId="80" xfId="58" applyNumberFormat="1" applyFont="1" applyFill="1" applyBorder="1">
      <alignment/>
      <protection/>
    </xf>
    <xf numFmtId="3" fontId="15" fillId="25" borderId="85" xfId="58" applyNumberFormat="1" applyFont="1" applyFill="1" applyBorder="1">
      <alignment/>
      <protection/>
    </xf>
    <xf numFmtId="3" fontId="15" fillId="25" borderId="86" xfId="58" applyNumberFormat="1" applyFont="1" applyFill="1" applyBorder="1">
      <alignment/>
      <protection/>
    </xf>
    <xf numFmtId="0" fontId="7" fillId="20" borderId="55" xfId="59" applyFont="1" applyFill="1" applyBorder="1" applyAlignment="1">
      <alignment wrapText="1"/>
      <protection/>
    </xf>
    <xf numFmtId="3" fontId="7" fillId="20" borderId="56" xfId="59" applyNumberFormat="1" applyFont="1" applyFill="1" applyBorder="1">
      <alignment/>
      <protection/>
    </xf>
    <xf numFmtId="9" fontId="21" fillId="0" borderId="0" xfId="79" applyFont="1" applyBorder="1" applyAlignment="1">
      <alignment/>
    </xf>
    <xf numFmtId="0" fontId="3" fillId="0" borderId="87" xfId="59" applyFont="1" applyBorder="1">
      <alignment/>
      <protection/>
    </xf>
    <xf numFmtId="3" fontId="3" fillId="0" borderId="87" xfId="59" applyNumberFormat="1" applyFont="1" applyBorder="1">
      <alignment/>
      <protection/>
    </xf>
    <xf numFmtId="0" fontId="0" fillId="0" borderId="87" xfId="0" applyFont="1" applyBorder="1" applyAlignment="1">
      <alignment/>
    </xf>
    <xf numFmtId="0" fontId="0" fillId="0" borderId="87" xfId="0" applyFont="1" applyFill="1" applyBorder="1" applyAlignment="1">
      <alignment/>
    </xf>
    <xf numFmtId="3" fontId="7" fillId="0" borderId="87" xfId="59" applyNumberFormat="1" applyFont="1" applyBorder="1">
      <alignment/>
      <protection/>
    </xf>
    <xf numFmtId="3" fontId="7" fillId="20" borderId="88" xfId="59" applyNumberFormat="1" applyFont="1" applyFill="1" applyBorder="1" applyAlignment="1">
      <alignment horizontal="right"/>
      <protection/>
    </xf>
    <xf numFmtId="3" fontId="7" fillId="0" borderId="89" xfId="59" applyNumberFormat="1" applyFont="1" applyBorder="1">
      <alignment/>
      <protection/>
    </xf>
    <xf numFmtId="3" fontId="7" fillId="20" borderId="90" xfId="59" applyNumberFormat="1" applyFont="1" applyFill="1" applyBorder="1">
      <alignment/>
      <protection/>
    </xf>
    <xf numFmtId="9" fontId="3" fillId="0" borderId="91" xfId="79" applyFont="1" applyBorder="1" applyAlignment="1">
      <alignment/>
    </xf>
    <xf numFmtId="9" fontId="3" fillId="0" borderId="92" xfId="79" applyFont="1" applyBorder="1" applyAlignment="1">
      <alignment/>
    </xf>
    <xf numFmtId="9" fontId="3" fillId="0" borderId="93" xfId="79" applyFont="1" applyBorder="1" applyAlignment="1">
      <alignment/>
    </xf>
    <xf numFmtId="9" fontId="7" fillId="0" borderId="91" xfId="79" applyFont="1" applyBorder="1" applyAlignment="1">
      <alignment/>
    </xf>
    <xf numFmtId="9" fontId="7" fillId="20" borderId="60" xfId="79" applyFont="1" applyFill="1" applyBorder="1" applyAlignment="1">
      <alignment/>
    </xf>
    <xf numFmtId="9" fontId="7" fillId="0" borderId="92" xfId="79" applyFont="1" applyBorder="1" applyAlignment="1">
      <alignment/>
    </xf>
    <xf numFmtId="9" fontId="7" fillId="0" borderId="93" xfId="79" applyFont="1" applyBorder="1" applyAlignment="1">
      <alignment/>
    </xf>
    <xf numFmtId="0" fontId="17" fillId="0" borderId="0" xfId="65" applyFont="1" applyAlignment="1">
      <alignment horizontal="right"/>
      <protection/>
    </xf>
    <xf numFmtId="9" fontId="15" fillId="24" borderId="79" xfId="79" applyFont="1" applyFill="1" applyBorder="1" applyAlignment="1">
      <alignment horizontal="center" vertical="center"/>
    </xf>
    <xf numFmtId="0" fontId="10" fillId="0" borderId="0" xfId="62" applyFont="1">
      <alignment/>
      <protection/>
    </xf>
    <xf numFmtId="0" fontId="12" fillId="0" borderId="0" xfId="62" applyFont="1" applyAlignment="1">
      <alignment horizontal="left"/>
      <protection/>
    </xf>
    <xf numFmtId="0" fontId="45" fillId="0" borderId="0" xfId="62" applyFont="1">
      <alignment/>
      <protection/>
    </xf>
    <xf numFmtId="0" fontId="10" fillId="0" borderId="0" xfId="62" applyFont="1" applyBorder="1">
      <alignment/>
      <protection/>
    </xf>
    <xf numFmtId="0" fontId="47" fillId="0" borderId="0" xfId="62" applyFont="1">
      <alignment/>
      <protection/>
    </xf>
    <xf numFmtId="0" fontId="0" fillId="0" borderId="0" xfId="62">
      <alignment/>
      <protection/>
    </xf>
    <xf numFmtId="0" fontId="44" fillId="0" borderId="0" xfId="56" applyFont="1" applyBorder="1" applyAlignment="1">
      <alignment/>
      <protection/>
    </xf>
    <xf numFmtId="0" fontId="4" fillId="0" borderId="0" xfId="63" applyFont="1" applyBorder="1">
      <alignment/>
      <protection/>
    </xf>
    <xf numFmtId="0" fontId="4" fillId="0" borderId="0" xfId="63" applyFont="1" applyBorder="1" applyAlignment="1">
      <alignment horizontal="center"/>
      <protection/>
    </xf>
    <xf numFmtId="0" fontId="50" fillId="26" borderId="28" xfId="63" applyFont="1" applyFill="1" applyBorder="1" applyAlignment="1">
      <alignment horizontal="center" vertical="center"/>
      <protection/>
    </xf>
    <xf numFmtId="0" fontId="50" fillId="26" borderId="28" xfId="63" applyFont="1" applyFill="1" applyBorder="1" applyAlignment="1">
      <alignment horizontal="center"/>
      <protection/>
    </xf>
    <xf numFmtId="3" fontId="50" fillId="26" borderId="28" xfId="63" applyNumberFormat="1" applyFont="1" applyFill="1" applyBorder="1" applyAlignment="1">
      <alignment vertical="center"/>
      <protection/>
    </xf>
    <xf numFmtId="0" fontId="51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21" borderId="30" xfId="0" applyFont="1" applyFill="1" applyBorder="1" applyAlignment="1">
      <alignment horizontal="center"/>
    </xf>
    <xf numFmtId="0" fontId="52" fillId="0" borderId="30" xfId="0" applyFont="1" applyFill="1" applyBorder="1" applyAlignment="1">
      <alignment/>
    </xf>
    <xf numFmtId="164" fontId="43" fillId="0" borderId="30" xfId="43" applyNumberFormat="1" applyFont="1" applyFill="1" applyBorder="1" applyAlignment="1">
      <alignment/>
    </xf>
    <xf numFmtId="0" fontId="43" fillId="0" borderId="30" xfId="0" applyFont="1" applyBorder="1" applyAlignment="1">
      <alignment/>
    </xf>
    <xf numFmtId="164" fontId="43" fillId="0" borderId="30" xfId="0" applyNumberFormat="1" applyFont="1" applyBorder="1" applyAlignment="1">
      <alignment horizontal="right"/>
    </xf>
    <xf numFmtId="0" fontId="43" fillId="0" borderId="0" xfId="0" applyFont="1" applyAlignment="1">
      <alignment/>
    </xf>
    <xf numFmtId="0" fontId="53" fillId="27" borderId="30" xfId="0" applyFont="1" applyFill="1" applyBorder="1" applyAlignment="1">
      <alignment/>
    </xf>
    <xf numFmtId="164" fontId="54" fillId="27" borderId="30" xfId="43" applyNumberFormat="1" applyFont="1" applyFill="1" applyBorder="1" applyAlignment="1">
      <alignment/>
    </xf>
    <xf numFmtId="0" fontId="18" fillId="0" borderId="0" xfId="0" applyFont="1" applyAlignment="1">
      <alignment/>
    </xf>
    <xf numFmtId="0" fontId="55" fillId="0" borderId="30" xfId="0" applyFont="1" applyFill="1" applyBorder="1" applyAlignment="1">
      <alignment/>
    </xf>
    <xf numFmtId="0" fontId="15" fillId="4" borderId="30" xfId="0" applyFont="1" applyFill="1" applyBorder="1" applyAlignment="1">
      <alignment/>
    </xf>
    <xf numFmtId="164" fontId="15" fillId="4" borderId="30" xfId="43" applyNumberFormat="1" applyFont="1" applyFill="1" applyBorder="1" applyAlignment="1">
      <alignment/>
    </xf>
    <xf numFmtId="0" fontId="15" fillId="0" borderId="30" xfId="0" applyFont="1" applyFill="1" applyBorder="1" applyAlignment="1">
      <alignment/>
    </xf>
    <xf numFmtId="164" fontId="15" fillId="0" borderId="30" xfId="43" applyNumberFormat="1" applyFont="1" applyFill="1" applyBorder="1" applyAlignment="1">
      <alignment/>
    </xf>
    <xf numFmtId="0" fontId="43" fillId="0" borderId="0" xfId="0" applyFont="1" applyAlignment="1">
      <alignment/>
    </xf>
    <xf numFmtId="164" fontId="0" fillId="0" borderId="30" xfId="43" applyNumberFormat="1" applyFont="1" applyBorder="1" applyAlignment="1">
      <alignment horizontal="right"/>
    </xf>
    <xf numFmtId="164" fontId="15" fillId="4" borderId="30" xfId="43" applyNumberFormat="1" applyFont="1" applyFill="1" applyBorder="1" applyAlignment="1">
      <alignment horizontal="right"/>
    </xf>
    <xf numFmtId="0" fontId="15" fillId="21" borderId="30" xfId="0" applyFont="1" applyFill="1" applyBorder="1" applyAlignment="1">
      <alignment/>
    </xf>
    <xf numFmtId="164" fontId="15" fillId="21" borderId="30" xfId="43" applyNumberFormat="1" applyFont="1" applyFill="1" applyBorder="1" applyAlignment="1">
      <alignment/>
    </xf>
    <xf numFmtId="0" fontId="15" fillId="20" borderId="45" xfId="72" applyFont="1" applyFill="1" applyBorder="1" applyAlignment="1">
      <alignment horizontal="center" vertical="top" wrapText="1"/>
      <protection/>
    </xf>
    <xf numFmtId="0" fontId="15" fillId="20" borderId="46" xfId="72" applyFont="1" applyFill="1" applyBorder="1" applyAlignment="1">
      <alignment horizontal="left" vertical="top" wrapText="1"/>
      <protection/>
    </xf>
    <xf numFmtId="0" fontId="0" fillId="0" borderId="47" xfId="72" applyFont="1" applyBorder="1" applyAlignment="1">
      <alignment horizontal="center" vertical="top" wrapText="1"/>
      <protection/>
    </xf>
    <xf numFmtId="0" fontId="0" fillId="0" borderId="44" xfId="72" applyFont="1" applyBorder="1" applyAlignment="1">
      <alignment horizontal="left" vertical="top" wrapText="1"/>
      <protection/>
    </xf>
    <xf numFmtId="0" fontId="0" fillId="0" borderId="31" xfId="72" applyFont="1" applyBorder="1" applyAlignment="1">
      <alignment horizontal="center" vertical="top" wrapText="1"/>
      <protection/>
    </xf>
    <xf numFmtId="0" fontId="0" fillId="0" borderId="30" xfId="72" applyFont="1" applyBorder="1" applyAlignment="1">
      <alignment horizontal="left" vertical="top" wrapText="1"/>
      <protection/>
    </xf>
    <xf numFmtId="0" fontId="15" fillId="0" borderId="31" xfId="72" applyFont="1" applyBorder="1" applyAlignment="1">
      <alignment horizontal="center" vertical="top" wrapText="1"/>
      <protection/>
    </xf>
    <xf numFmtId="0" fontId="15" fillId="0" borderId="30" xfId="72" applyFont="1" applyBorder="1" applyAlignment="1">
      <alignment horizontal="left" vertical="top" wrapText="1"/>
      <protection/>
    </xf>
    <xf numFmtId="0" fontId="7" fillId="0" borderId="0" xfId="72" applyFont="1">
      <alignment/>
      <protection/>
    </xf>
    <xf numFmtId="0" fontId="15" fillId="0" borderId="43" xfId="72" applyFont="1" applyBorder="1" applyAlignment="1">
      <alignment horizontal="center" vertical="top" wrapText="1"/>
      <protection/>
    </xf>
    <xf numFmtId="0" fontId="15" fillId="0" borderId="51" xfId="72" applyFont="1" applyBorder="1" applyAlignment="1">
      <alignment horizontal="left" vertical="top" wrapText="1"/>
      <protection/>
    </xf>
    <xf numFmtId="0" fontId="15" fillId="0" borderId="0" xfId="72" applyFont="1" applyBorder="1" applyAlignment="1">
      <alignment horizontal="center" vertical="top" wrapText="1"/>
      <protection/>
    </xf>
    <xf numFmtId="0" fontId="15" fillId="0" borderId="0" xfId="72" applyFont="1" applyBorder="1" applyAlignment="1">
      <alignment horizontal="left" vertical="top" wrapText="1"/>
      <protection/>
    </xf>
    <xf numFmtId="0" fontId="15" fillId="0" borderId="0" xfId="72" applyFont="1" applyBorder="1" applyAlignment="1">
      <alignment horizontal="center" vertical="top" wrapText="1"/>
      <protection/>
    </xf>
    <xf numFmtId="0" fontId="15" fillId="0" borderId="0" xfId="72" applyFont="1" applyBorder="1" applyAlignment="1">
      <alignment horizontal="left" vertical="top" wrapText="1"/>
      <protection/>
    </xf>
    <xf numFmtId="0" fontId="0" fillId="20" borderId="45" xfId="72" applyFont="1" applyFill="1" applyBorder="1" applyAlignment="1">
      <alignment horizontal="center" vertical="top" wrapText="1"/>
      <protection/>
    </xf>
    <xf numFmtId="0" fontId="15" fillId="20" borderId="46" xfId="72" applyFont="1" applyFill="1" applyBorder="1" applyAlignment="1">
      <alignment horizontal="left" vertical="top" wrapText="1"/>
      <protection/>
    </xf>
    <xf numFmtId="0" fontId="15" fillId="0" borderId="34" xfId="72" applyFont="1" applyBorder="1" applyAlignment="1">
      <alignment horizontal="center" vertical="top" wrapText="1"/>
      <protection/>
    </xf>
    <xf numFmtId="0" fontId="15" fillId="0" borderId="35" xfId="72" applyFont="1" applyBorder="1" applyAlignment="1">
      <alignment horizontal="left" vertical="top" wrapText="1"/>
      <protection/>
    </xf>
    <xf numFmtId="0" fontId="15" fillId="20" borderId="55" xfId="72" applyFont="1" applyFill="1" applyBorder="1" applyAlignment="1">
      <alignment horizontal="center" vertical="top" wrapText="1"/>
      <protection/>
    </xf>
    <xf numFmtId="0" fontId="15" fillId="20" borderId="56" xfId="72" applyFont="1" applyFill="1" applyBorder="1" applyAlignment="1">
      <alignment horizontal="left" vertical="top" wrapText="1"/>
      <protection/>
    </xf>
    <xf numFmtId="0" fontId="56" fillId="0" borderId="0" xfId="73" applyFont="1" applyAlignment="1">
      <alignment horizontal="center"/>
      <protection/>
    </xf>
    <xf numFmtId="0" fontId="18" fillId="0" borderId="28" xfId="73" applyFont="1" applyBorder="1">
      <alignment/>
      <protection/>
    </xf>
    <xf numFmtId="0" fontId="15" fillId="28" borderId="28" xfId="73" applyFont="1" applyFill="1" applyBorder="1">
      <alignment/>
      <protection/>
    </xf>
    <xf numFmtId="0" fontId="0" fillId="0" borderId="0" xfId="67" applyFont="1" applyBorder="1">
      <alignment/>
      <protection/>
    </xf>
    <xf numFmtId="0" fontId="15" fillId="0" borderId="0" xfId="67" applyFont="1" applyBorder="1">
      <alignment/>
      <protection/>
    </xf>
    <xf numFmtId="0" fontId="0" fillId="0" borderId="0" xfId="67" applyFont="1" applyBorder="1" applyAlignment="1">
      <alignment horizontal="right"/>
      <protection/>
    </xf>
    <xf numFmtId="0" fontId="17" fillId="0" borderId="0" xfId="67" applyFont="1" applyBorder="1" applyAlignment="1">
      <alignment horizontal="right"/>
      <protection/>
    </xf>
    <xf numFmtId="0" fontId="15" fillId="26" borderId="28" xfId="67" applyFont="1" applyFill="1" applyBorder="1" applyAlignment="1">
      <alignment horizontal="center" vertical="center"/>
      <protection/>
    </xf>
    <xf numFmtId="0" fontId="43" fillId="0" borderId="0" xfId="67" applyFont="1" applyBorder="1">
      <alignment/>
      <protection/>
    </xf>
    <xf numFmtId="0" fontId="0" fillId="0" borderId="28" xfId="67" applyFont="1" applyBorder="1" applyAlignment="1">
      <alignment vertical="center"/>
      <protection/>
    </xf>
    <xf numFmtId="3" fontId="0" fillId="0" borderId="28" xfId="67" applyNumberFormat="1" applyFont="1" applyBorder="1">
      <alignment/>
      <protection/>
    </xf>
    <xf numFmtId="0" fontId="0" fillId="0" borderId="28" xfId="67" applyFont="1" applyBorder="1" applyAlignment="1">
      <alignment vertical="center" wrapText="1"/>
      <protection/>
    </xf>
    <xf numFmtId="0" fontId="15" fillId="0" borderId="28" xfId="67" applyFont="1" applyBorder="1" applyAlignment="1">
      <alignment vertical="center"/>
      <protection/>
    </xf>
    <xf numFmtId="3" fontId="15" fillId="0" borderId="28" xfId="67" applyNumberFormat="1" applyFont="1" applyBorder="1">
      <alignment/>
      <protection/>
    </xf>
    <xf numFmtId="0" fontId="0" fillId="0" borderId="0" xfId="68">
      <alignment/>
      <protection/>
    </xf>
    <xf numFmtId="0" fontId="58" fillId="0" borderId="0" xfId="68" applyFont="1" applyAlignment="1">
      <alignment horizontal="right"/>
      <protection/>
    </xf>
    <xf numFmtId="0" fontId="41" fillId="26" borderId="28" xfId="68" applyFont="1" applyFill="1" applyBorder="1" applyAlignment="1">
      <alignment horizontal="center" vertical="center"/>
      <protection/>
    </xf>
    <xf numFmtId="0" fontId="41" fillId="26" borderId="37" xfId="68" applyFont="1" applyFill="1" applyBorder="1" applyAlignment="1">
      <alignment horizontal="center" vertical="center"/>
      <protection/>
    </xf>
    <xf numFmtId="0" fontId="42" fillId="0" borderId="94" xfId="68" applyFont="1" applyBorder="1" applyAlignment="1">
      <alignment wrapText="1"/>
      <protection/>
    </xf>
    <xf numFmtId="0" fontId="42" fillId="0" borderId="30" xfId="68" applyFont="1" applyBorder="1" applyAlignment="1">
      <alignment horizontal="right"/>
      <protection/>
    </xf>
    <xf numFmtId="0" fontId="42" fillId="0" borderId="37" xfId="68" applyFont="1" applyBorder="1" applyAlignment="1">
      <alignment vertical="center"/>
      <protection/>
    </xf>
    <xf numFmtId="0" fontId="42" fillId="0" borderId="30" xfId="68" applyFont="1" applyBorder="1" applyAlignment="1">
      <alignment vertical="center" wrapText="1"/>
      <protection/>
    </xf>
    <xf numFmtId="0" fontId="42" fillId="0" borderId="30" xfId="68" applyFont="1" applyBorder="1">
      <alignment/>
      <protection/>
    </xf>
    <xf numFmtId="0" fontId="41" fillId="0" borderId="0" xfId="0" applyFont="1" applyBorder="1" applyAlignment="1">
      <alignment horizontal="center"/>
    </xf>
    <xf numFmtId="0" fontId="60" fillId="26" borderId="28" xfId="0" applyFont="1" applyFill="1" applyBorder="1" applyAlignment="1">
      <alignment horizontal="center" vertical="center"/>
    </xf>
    <xf numFmtId="0" fontId="60" fillId="26" borderId="28" xfId="0" applyFont="1" applyFill="1" applyBorder="1" applyAlignment="1">
      <alignment/>
    </xf>
    <xf numFmtId="3" fontId="60" fillId="0" borderId="28" xfId="0" applyNumberFormat="1" applyFont="1" applyBorder="1" applyAlignment="1">
      <alignment/>
    </xf>
    <xf numFmtId="0" fontId="61" fillId="26" borderId="28" xfId="0" applyFont="1" applyFill="1" applyBorder="1" applyAlignment="1">
      <alignment/>
    </xf>
    <xf numFmtId="3" fontId="61" fillId="0" borderId="28" xfId="0" applyNumberFormat="1" applyFont="1" applyBorder="1" applyAlignment="1">
      <alignment/>
    </xf>
    <xf numFmtId="0" fontId="61" fillId="26" borderId="28" xfId="0" applyFont="1" applyFill="1" applyBorder="1" applyAlignment="1">
      <alignment wrapText="1"/>
    </xf>
    <xf numFmtId="0" fontId="60" fillId="26" borderId="28" xfId="0" applyFont="1" applyFill="1" applyBorder="1" applyAlignment="1">
      <alignment wrapText="1"/>
    </xf>
    <xf numFmtId="0" fontId="61" fillId="0" borderId="28" xfId="0" applyFont="1" applyBorder="1" applyAlignment="1">
      <alignment wrapText="1"/>
    </xf>
    <xf numFmtId="0" fontId="60" fillId="0" borderId="28" xfId="0" applyFont="1" applyBorder="1" applyAlignment="1">
      <alignment wrapText="1"/>
    </xf>
    <xf numFmtId="0" fontId="60" fillId="26" borderId="28" xfId="0" applyFont="1" applyFill="1" applyBorder="1" applyAlignment="1">
      <alignment horizontal="center"/>
    </xf>
    <xf numFmtId="0" fontId="60" fillId="26" borderId="30" xfId="0" applyFont="1" applyFill="1" applyBorder="1" applyAlignment="1">
      <alignment horizontal="center" vertical="center" wrapText="1"/>
    </xf>
    <xf numFmtId="0" fontId="60" fillId="26" borderId="30" xfId="0" applyFont="1" applyFill="1" applyBorder="1" applyAlignment="1">
      <alignment horizontal="center" vertical="center"/>
    </xf>
    <xf numFmtId="0" fontId="61" fillId="0" borderId="30" xfId="0" applyFont="1" applyBorder="1" applyAlignment="1">
      <alignment horizontal="center" vertical="center"/>
    </xf>
    <xf numFmtId="0" fontId="61" fillId="0" borderId="30" xfId="0" applyFont="1" applyBorder="1" applyAlignment="1">
      <alignment/>
    </xf>
    <xf numFmtId="0" fontId="61" fillId="0" borderId="30" xfId="0" applyFont="1" applyBorder="1" applyAlignment="1">
      <alignment horizontal="center" vertical="center" wrapText="1"/>
    </xf>
    <xf numFmtId="0" fontId="60" fillId="0" borderId="30" xfId="0" applyFont="1" applyBorder="1" applyAlignment="1">
      <alignment horizontal="center" vertical="center" wrapText="1"/>
    </xf>
    <xf numFmtId="0" fontId="61" fillId="0" borderId="30" xfId="0" applyFont="1" applyFill="1" applyBorder="1" applyAlignment="1">
      <alignment horizontal="center" vertical="center" wrapText="1"/>
    </xf>
    <xf numFmtId="0" fontId="3" fillId="0" borderId="0" xfId="70" applyFont="1" applyBorder="1">
      <alignment/>
      <protection/>
    </xf>
    <xf numFmtId="0" fontId="3" fillId="0" borderId="0" xfId="70">
      <alignment/>
      <protection/>
    </xf>
    <xf numFmtId="0" fontId="7" fillId="0" borderId="0" xfId="70" applyFont="1" applyBorder="1" applyAlignment="1">
      <alignment horizontal="right"/>
      <protection/>
    </xf>
    <xf numFmtId="0" fontId="7" fillId="24" borderId="37" xfId="70" applyFont="1" applyFill="1" applyBorder="1" applyAlignment="1">
      <alignment horizontal="center" vertical="center"/>
      <protection/>
    </xf>
    <xf numFmtId="0" fontId="7" fillId="20" borderId="30" xfId="70" applyFont="1" applyFill="1" applyBorder="1" applyAlignment="1">
      <alignment horizontal="center"/>
      <protection/>
    </xf>
    <xf numFmtId="0" fontId="3" fillId="0" borderId="28" xfId="70" applyFont="1" applyBorder="1" applyAlignment="1">
      <alignment wrapText="1"/>
      <protection/>
    </xf>
    <xf numFmtId="3" fontId="3" fillId="0" borderId="0" xfId="70" applyNumberFormat="1" applyFont="1" applyFill="1" applyBorder="1">
      <alignment/>
      <protection/>
    </xf>
    <xf numFmtId="0" fontId="7" fillId="24" borderId="30" xfId="70" applyFont="1" applyFill="1" applyBorder="1" applyAlignment="1">
      <alignment horizontal="center" vertical="center"/>
      <protection/>
    </xf>
    <xf numFmtId="0" fontId="21" fillId="0" borderId="0" xfId="70" applyFont="1" applyBorder="1" applyAlignment="1">
      <alignment horizontal="right"/>
      <protection/>
    </xf>
    <xf numFmtId="0" fontId="61" fillId="0" borderId="30" xfId="0" applyFont="1" applyBorder="1" applyAlignment="1">
      <alignment vertical="center" wrapText="1"/>
    </xf>
    <xf numFmtId="0" fontId="60" fillId="0" borderId="30" xfId="0" applyFont="1" applyBorder="1" applyAlignment="1">
      <alignment vertical="center" wrapText="1"/>
    </xf>
    <xf numFmtId="0" fontId="61" fillId="0" borderId="30" xfId="0" applyFont="1" applyFill="1" applyBorder="1" applyAlignment="1">
      <alignment vertical="center" wrapText="1"/>
    </xf>
    <xf numFmtId="0" fontId="17" fillId="0" borderId="0" xfId="68" applyFont="1" applyAlignment="1">
      <alignment horizontal="right"/>
      <protection/>
    </xf>
    <xf numFmtId="0" fontId="0" fillId="0" borderId="81" xfId="72" applyFont="1" applyBorder="1" applyAlignment="1">
      <alignment horizontal="right" vertical="top" wrapText="1"/>
      <protection/>
    </xf>
    <xf numFmtId="0" fontId="0" fillId="0" borderId="69" xfId="72" applyFont="1" applyBorder="1" applyAlignment="1">
      <alignment horizontal="right" vertical="top" wrapText="1"/>
      <protection/>
    </xf>
    <xf numFmtId="0" fontId="15" fillId="0" borderId="69" xfId="72" applyFont="1" applyBorder="1" applyAlignment="1">
      <alignment horizontal="right" vertical="top" wrapText="1"/>
      <protection/>
    </xf>
    <xf numFmtId="0" fontId="15" fillId="0" borderId="95" xfId="72" applyFont="1" applyBorder="1" applyAlignment="1">
      <alignment horizontal="right" vertical="top" wrapText="1"/>
      <protection/>
    </xf>
    <xf numFmtId="0" fontId="15" fillId="20" borderId="79" xfId="72" applyFont="1" applyFill="1" applyBorder="1" applyAlignment="1">
      <alignment horizontal="right" vertical="top" wrapText="1"/>
      <protection/>
    </xf>
    <xf numFmtId="0" fontId="15" fillId="0" borderId="0" xfId="72" applyFont="1" applyBorder="1" applyAlignment="1">
      <alignment horizontal="right" vertical="top" wrapText="1"/>
      <protection/>
    </xf>
    <xf numFmtId="0" fontId="15" fillId="0" borderId="0" xfId="72" applyFont="1" applyAlignment="1">
      <alignment horizontal="center" vertical="top" wrapText="1"/>
      <protection/>
    </xf>
    <xf numFmtId="0" fontId="15" fillId="0" borderId="0" xfId="72" applyFont="1" applyAlignment="1">
      <alignment horizontal="left" vertical="top" wrapText="1"/>
      <protection/>
    </xf>
    <xf numFmtId="0" fontId="15" fillId="0" borderId="0" xfId="72" applyFont="1" applyAlignment="1">
      <alignment horizontal="right" vertical="top" wrapText="1"/>
      <protection/>
    </xf>
    <xf numFmtId="0" fontId="15" fillId="0" borderId="0" xfId="72" applyFont="1" applyBorder="1" applyAlignment="1">
      <alignment horizontal="right" vertical="top" wrapText="1"/>
      <protection/>
    </xf>
    <xf numFmtId="0" fontId="15" fillId="0" borderId="84" xfId="72" applyFont="1" applyBorder="1" applyAlignment="1">
      <alignment horizontal="right" vertical="top" wrapText="1"/>
      <protection/>
    </xf>
    <xf numFmtId="0" fontId="15" fillId="20" borderId="80" xfId="72" applyFont="1" applyFill="1" applyBorder="1" applyAlignment="1">
      <alignment horizontal="right" vertical="top" wrapText="1"/>
      <protection/>
    </xf>
    <xf numFmtId="0" fontId="42" fillId="20" borderId="31" xfId="72" applyFont="1" applyFill="1" applyBorder="1" applyAlignment="1">
      <alignment horizontal="center" vertical="top" wrapText="1"/>
      <protection/>
    </xf>
    <xf numFmtId="0" fontId="42" fillId="20" borderId="30" xfId="72" applyFont="1" applyFill="1" applyBorder="1" applyAlignment="1">
      <alignment horizontal="center" vertical="top" wrapText="1"/>
      <protection/>
    </xf>
    <xf numFmtId="0" fontId="42" fillId="20" borderId="69" xfId="72" applyFont="1" applyFill="1" applyBorder="1" applyAlignment="1">
      <alignment horizontal="center" vertical="top" wrapText="1"/>
      <protection/>
    </xf>
    <xf numFmtId="0" fontId="42" fillId="20" borderId="43" xfId="72" applyFont="1" applyFill="1" applyBorder="1" applyAlignment="1">
      <alignment horizontal="center" vertical="top" wrapText="1"/>
      <protection/>
    </xf>
    <xf numFmtId="0" fontId="42" fillId="20" borderId="51" xfId="72" applyFont="1" applyFill="1" applyBorder="1" applyAlignment="1">
      <alignment horizontal="center" vertical="top" wrapText="1"/>
      <protection/>
    </xf>
    <xf numFmtId="0" fontId="42" fillId="20" borderId="95" xfId="72" applyFont="1" applyFill="1" applyBorder="1" applyAlignment="1">
      <alignment horizontal="center" vertical="top" wrapText="1"/>
      <protection/>
    </xf>
    <xf numFmtId="164" fontId="15" fillId="0" borderId="30" xfId="43" applyNumberFormat="1" applyFont="1" applyFill="1" applyBorder="1" applyAlignment="1">
      <alignment horizontal="right"/>
    </xf>
    <xf numFmtId="0" fontId="15" fillId="0" borderId="0" xfId="67" applyFont="1" applyBorder="1" applyAlignment="1">
      <alignment vertical="center"/>
      <protection/>
    </xf>
    <xf numFmtId="3" fontId="15" fillId="0" borderId="0" xfId="67" applyNumberFormat="1" applyFont="1" applyBorder="1">
      <alignment/>
      <protection/>
    </xf>
    <xf numFmtId="0" fontId="15" fillId="28" borderId="28" xfId="73" applyFont="1" applyFill="1" applyBorder="1" applyAlignment="1">
      <alignment horizontal="center"/>
      <protection/>
    </xf>
    <xf numFmtId="0" fontId="42" fillId="14" borderId="0" xfId="0" applyFont="1" applyAlignment="1">
      <alignment horizontal="center" vertical="top" wrapText="1"/>
    </xf>
    <xf numFmtId="0" fontId="42" fillId="14" borderId="0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left" vertical="top" wrapText="1"/>
    </xf>
    <xf numFmtId="3" fontId="0" fillId="0" borderId="30" xfId="0" applyFont="1" applyBorder="1" applyAlignment="1">
      <alignment horizontal="right" vertical="top" wrapText="1"/>
    </xf>
    <xf numFmtId="0" fontId="15" fillId="20" borderId="30" xfId="0" applyFont="1" applyFill="1" applyBorder="1" applyAlignment="1">
      <alignment horizontal="center" vertical="top" wrapText="1"/>
    </xf>
    <xf numFmtId="0" fontId="15" fillId="20" borderId="30" xfId="0" applyFont="1" applyFill="1" applyBorder="1" applyAlignment="1">
      <alignment horizontal="left" vertical="top" wrapText="1"/>
    </xf>
    <xf numFmtId="3" fontId="15" fillId="20" borderId="30" xfId="0" applyFont="1" applyFill="1" applyBorder="1" applyAlignment="1">
      <alignment horizontal="right" vertical="top" wrapText="1"/>
    </xf>
    <xf numFmtId="0" fontId="15" fillId="0" borderId="3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60" fillId="26" borderId="3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64" fontId="0" fillId="0" borderId="30" xfId="0" applyNumberFormat="1" applyFont="1" applyBorder="1" applyAlignment="1">
      <alignment/>
    </xf>
    <xf numFmtId="164" fontId="0" fillId="0" borderId="30" xfId="43" applyNumberFormat="1" applyBorder="1" applyAlignment="1">
      <alignment/>
    </xf>
    <xf numFmtId="0" fontId="0" fillId="0" borderId="0" xfId="0" applyFont="1" applyAlignment="1">
      <alignment/>
    </xf>
    <xf numFmtId="0" fontId="4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9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6" fillId="26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61" fillId="0" borderId="28" xfId="0" applyNumberFormat="1" applyFont="1" applyBorder="1" applyAlignment="1">
      <alignment/>
    </xf>
    <xf numFmtId="0" fontId="0" fillId="0" borderId="0" xfId="0" applyFont="1" applyAlignment="1">
      <alignment/>
    </xf>
    <xf numFmtId="3" fontId="60" fillId="0" borderId="2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8" xfId="0" applyFont="1" applyBorder="1" applyAlignment="1">
      <alignment/>
    </xf>
    <xf numFmtId="0" fontId="0" fillId="26" borderId="28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26" borderId="28" xfId="0" applyFont="1" applyFill="1" applyBorder="1" applyAlignment="1">
      <alignment/>
    </xf>
    <xf numFmtId="3" fontId="60" fillId="26" borderId="28" xfId="0" applyNumberFormat="1" applyFont="1" applyFill="1" applyBorder="1" applyAlignment="1">
      <alignment/>
    </xf>
    <xf numFmtId="0" fontId="0" fillId="0" borderId="0" xfId="66" applyFont="1">
      <alignment/>
      <protection/>
    </xf>
    <xf numFmtId="0" fontId="0" fillId="0" borderId="0" xfId="0" applyFont="1" applyAlignment="1">
      <alignment/>
    </xf>
    <xf numFmtId="9" fontId="0" fillId="0" borderId="0" xfId="79" applyFont="1" applyAlignment="1">
      <alignment/>
    </xf>
    <xf numFmtId="0" fontId="0" fillId="0" borderId="57" xfId="64" applyFont="1" applyBorder="1">
      <alignment/>
      <protection/>
    </xf>
    <xf numFmtId="0" fontId="0" fillId="0" borderId="58" xfId="64" applyFont="1" applyBorder="1">
      <alignment/>
      <protection/>
    </xf>
    <xf numFmtId="3" fontId="0" fillId="0" borderId="58" xfId="64" applyNumberFormat="1" applyFont="1" applyBorder="1">
      <alignment/>
      <protection/>
    </xf>
    <xf numFmtId="9" fontId="0" fillId="0" borderId="97" xfId="79" applyFont="1" applyBorder="1" applyAlignment="1">
      <alignment/>
    </xf>
    <xf numFmtId="0" fontId="0" fillId="0" borderId="31" xfId="64" applyFont="1" applyBorder="1">
      <alignment/>
      <protection/>
    </xf>
    <xf numFmtId="3" fontId="0" fillId="0" borderId="30" xfId="64" applyNumberFormat="1" applyFont="1" applyBorder="1">
      <alignment/>
      <protection/>
    </xf>
    <xf numFmtId="0" fontId="0" fillId="0" borderId="43" xfId="64" applyFont="1" applyBorder="1">
      <alignment/>
      <protection/>
    </xf>
    <xf numFmtId="3" fontId="0" fillId="0" borderId="51" xfId="64" applyNumberFormat="1" applyFont="1" applyBorder="1">
      <alignment/>
      <protection/>
    </xf>
    <xf numFmtId="9" fontId="0" fillId="0" borderId="95" xfId="79" applyFont="1" applyBorder="1" applyAlignment="1">
      <alignment/>
    </xf>
    <xf numFmtId="9" fontId="0" fillId="0" borderId="79" xfId="79" applyFont="1" applyBorder="1" applyAlignment="1">
      <alignment/>
    </xf>
    <xf numFmtId="0" fontId="0" fillId="0" borderId="34" xfId="64" applyFont="1" applyBorder="1">
      <alignment/>
      <protection/>
    </xf>
    <xf numFmtId="0" fontId="0" fillId="0" borderId="35" xfId="64" applyFont="1" applyBorder="1">
      <alignment/>
      <protection/>
    </xf>
    <xf numFmtId="3" fontId="0" fillId="0" borderId="35" xfId="64" applyNumberFormat="1" applyFont="1" applyBorder="1">
      <alignment/>
      <protection/>
    </xf>
    <xf numFmtId="9" fontId="0" fillId="0" borderId="84" xfId="79" applyFont="1" applyBorder="1" applyAlignment="1">
      <alignment/>
    </xf>
    <xf numFmtId="0" fontId="15" fillId="0" borderId="0" xfId="0" applyFont="1" applyAlignment="1">
      <alignment horizontal="right"/>
    </xf>
    <xf numFmtId="164" fontId="0" fillId="0" borderId="0" xfId="43" applyNumberFormat="1" applyFont="1" applyAlignment="1">
      <alignment horizontal="right"/>
    </xf>
    <xf numFmtId="164" fontId="0" fillId="0" borderId="0" xfId="43" applyNumberFormat="1" applyFont="1" applyAlignment="1">
      <alignment/>
    </xf>
    <xf numFmtId="164" fontId="18" fillId="0" borderId="0" xfId="43" applyNumberFormat="1" applyFont="1" applyAlignment="1">
      <alignment/>
    </xf>
    <xf numFmtId="0" fontId="18" fillId="0" borderId="98" xfId="0" applyFont="1" applyBorder="1" applyAlignment="1">
      <alignment/>
    </xf>
    <xf numFmtId="164" fontId="18" fillId="0" borderId="98" xfId="43" applyNumberFormat="1" applyFont="1" applyBorder="1" applyAlignment="1">
      <alignment/>
    </xf>
    <xf numFmtId="0" fontId="15" fillId="20" borderId="0" xfId="0" applyFont="1" applyFill="1" applyAlignment="1">
      <alignment/>
    </xf>
    <xf numFmtId="164" fontId="15" fillId="20" borderId="0" xfId="43" applyNumberFormat="1" applyFont="1" applyFill="1" applyAlignment="1">
      <alignment/>
    </xf>
    <xf numFmtId="0" fontId="0" fillId="0" borderId="0" xfId="73" applyFont="1">
      <alignment/>
      <protection/>
    </xf>
    <xf numFmtId="0" fontId="0" fillId="0" borderId="0" xfId="73" applyFont="1">
      <alignment/>
      <protection/>
    </xf>
    <xf numFmtId="0" fontId="0" fillId="0" borderId="0" xfId="73" applyFont="1">
      <alignment/>
      <protection/>
    </xf>
    <xf numFmtId="0" fontId="15" fillId="28" borderId="28" xfId="73" applyFont="1" applyFill="1" applyBorder="1" applyAlignment="1">
      <alignment horizontal="center"/>
      <protection/>
    </xf>
    <xf numFmtId="0" fontId="0" fillId="0" borderId="28" xfId="73" applyFont="1" applyBorder="1">
      <alignment/>
      <protection/>
    </xf>
    <xf numFmtId="0" fontId="0" fillId="0" borderId="28" xfId="73" applyFont="1" applyBorder="1" applyAlignment="1">
      <alignment horizontal="center"/>
      <protection/>
    </xf>
    <xf numFmtId="3" fontId="0" fillId="0" borderId="28" xfId="73" applyNumberFormat="1" applyFont="1" applyBorder="1">
      <alignment/>
      <protection/>
    </xf>
    <xf numFmtId="3" fontId="15" fillId="0" borderId="28" xfId="73" applyNumberFormat="1" applyFont="1" applyBorder="1">
      <alignment/>
      <protection/>
    </xf>
    <xf numFmtId="3" fontId="0" fillId="0" borderId="28" xfId="73" applyNumberFormat="1" applyFont="1" applyBorder="1" applyAlignment="1">
      <alignment horizontal="right"/>
      <protection/>
    </xf>
    <xf numFmtId="3" fontId="18" fillId="0" borderId="28" xfId="73" applyNumberFormat="1" applyFont="1" applyBorder="1">
      <alignment/>
      <protection/>
    </xf>
    <xf numFmtId="3" fontId="15" fillId="28" borderId="28" xfId="73" applyNumberFormat="1" applyFont="1" applyFill="1" applyBorder="1">
      <alignment/>
      <protection/>
    </xf>
    <xf numFmtId="3" fontId="15" fillId="28" borderId="28" xfId="73" applyNumberFormat="1" applyFont="1" applyFill="1" applyBorder="1">
      <alignment/>
      <protection/>
    </xf>
    <xf numFmtId="3" fontId="0" fillId="0" borderId="0" xfId="73" applyNumberFormat="1" applyFont="1">
      <alignment/>
      <protection/>
    </xf>
    <xf numFmtId="3" fontId="0" fillId="0" borderId="0" xfId="73" applyNumberFormat="1" applyFont="1">
      <alignment/>
      <protection/>
    </xf>
    <xf numFmtId="0" fontId="3" fillId="0" borderId="0" xfId="72" applyFont="1">
      <alignment/>
      <protection/>
    </xf>
    <xf numFmtId="0" fontId="3" fillId="20" borderId="79" xfId="72" applyFont="1" applyFill="1" applyBorder="1">
      <alignment/>
      <protection/>
    </xf>
    <xf numFmtId="0" fontId="62" fillId="0" borderId="28" xfId="63" applyFont="1" applyBorder="1" applyAlignment="1">
      <alignment vertical="center"/>
      <protection/>
    </xf>
    <xf numFmtId="3" fontId="63" fillId="0" borderId="28" xfId="63" applyNumberFormat="1" applyFont="1" applyBorder="1" applyAlignment="1">
      <alignment vertical="center"/>
      <protection/>
    </xf>
    <xf numFmtId="3" fontId="63" fillId="0" borderId="28" xfId="63" applyNumberFormat="1" applyFont="1" applyBorder="1" applyAlignment="1">
      <alignment horizontal="right" vertical="center"/>
      <protection/>
    </xf>
    <xf numFmtId="164" fontId="0" fillId="0" borderId="0" xfId="43" applyNumberFormat="1" applyAlignment="1">
      <alignment/>
    </xf>
    <xf numFmtId="164" fontId="22" fillId="0" borderId="30" xfId="43" applyNumberFormat="1" applyFont="1" applyFill="1" applyBorder="1" applyAlignment="1">
      <alignment horizontal="center" vertical="center" wrapText="1"/>
    </xf>
    <xf numFmtId="164" fontId="0" fillId="0" borderId="0" xfId="43" applyNumberFormat="1" applyAlignment="1">
      <alignment/>
    </xf>
    <xf numFmtId="164" fontId="0" fillId="0" borderId="0" xfId="43" applyNumberFormat="1" applyAlignment="1">
      <alignment horizontal="center"/>
    </xf>
    <xf numFmtId="0" fontId="15" fillId="24" borderId="99" xfId="58" applyFont="1" applyFill="1" applyBorder="1" applyAlignment="1">
      <alignment horizontal="center" vertical="center"/>
      <protection/>
    </xf>
    <xf numFmtId="0" fontId="15" fillId="24" borderId="100" xfId="58" applyFont="1" applyFill="1" applyBorder="1" applyAlignment="1">
      <alignment horizontal="center" vertical="center"/>
      <protection/>
    </xf>
    <xf numFmtId="0" fontId="0" fillId="0" borderId="0" xfId="58" applyFont="1" applyBorder="1" applyAlignment="1">
      <alignment horizontal="center" vertical="center"/>
      <protection/>
    </xf>
    <xf numFmtId="3" fontId="17" fillId="0" borderId="50" xfId="58" applyNumberFormat="1" applyFont="1" applyBorder="1" applyAlignment="1">
      <alignment horizontal="right"/>
      <protection/>
    </xf>
    <xf numFmtId="3" fontId="17" fillId="0" borderId="39" xfId="58" applyNumberFormat="1" applyFont="1" applyBorder="1" applyAlignment="1">
      <alignment horizontal="right"/>
      <protection/>
    </xf>
    <xf numFmtId="0" fontId="17" fillId="0" borderId="0" xfId="57" applyFont="1" applyBorder="1" applyAlignment="1">
      <alignment/>
      <protection/>
    </xf>
    <xf numFmtId="3" fontId="3" fillId="0" borderId="0" xfId="43" applyNumberFormat="1" applyFont="1" applyBorder="1" applyAlignment="1">
      <alignment horizontal="right"/>
    </xf>
    <xf numFmtId="3" fontId="7" fillId="20" borderId="22" xfId="43" applyNumberFormat="1" applyFont="1" applyFill="1" applyBorder="1" applyAlignment="1">
      <alignment horizontal="center"/>
    </xf>
    <xf numFmtId="3" fontId="3" fillId="0" borderId="60" xfId="43" applyNumberFormat="1" applyFont="1" applyBorder="1" applyAlignment="1">
      <alignment horizontal="right"/>
    </xf>
    <xf numFmtId="3" fontId="11" fillId="0" borderId="22" xfId="43" applyNumberFormat="1" applyFont="1" applyBorder="1" applyAlignment="1">
      <alignment horizontal="right"/>
    </xf>
    <xf numFmtId="3" fontId="3" fillId="0" borderId="67" xfId="43" applyNumberFormat="1" applyFont="1" applyBorder="1" applyAlignment="1">
      <alignment horizontal="right"/>
    </xf>
    <xf numFmtId="3" fontId="12" fillId="0" borderId="67" xfId="43" applyNumberFormat="1" applyFont="1" applyBorder="1" applyAlignment="1">
      <alignment horizontal="right"/>
    </xf>
    <xf numFmtId="3" fontId="11" fillId="24" borderId="19" xfId="43" applyNumberFormat="1" applyFont="1" applyFill="1" applyBorder="1" applyAlignment="1">
      <alignment horizontal="right"/>
    </xf>
    <xf numFmtId="3" fontId="11" fillId="24" borderId="22" xfId="43" applyNumberFormat="1" applyFont="1" applyFill="1" applyBorder="1" applyAlignment="1">
      <alignment horizontal="right"/>
    </xf>
    <xf numFmtId="3" fontId="0" fillId="0" borderId="0" xfId="43" applyNumberFormat="1" applyAlignment="1">
      <alignment horizontal="right"/>
    </xf>
    <xf numFmtId="3" fontId="7" fillId="0" borderId="68" xfId="43" applyNumberFormat="1" applyFont="1" applyBorder="1" applyAlignment="1">
      <alignment horizontal="right"/>
    </xf>
    <xf numFmtId="9" fontId="0" fillId="0" borderId="49" xfId="79" applyBorder="1" applyAlignment="1">
      <alignment/>
    </xf>
    <xf numFmtId="3" fontId="11" fillId="0" borderId="60" xfId="43" applyNumberFormat="1" applyFont="1" applyBorder="1" applyAlignment="1">
      <alignment horizontal="right"/>
    </xf>
    <xf numFmtId="3" fontId="7" fillId="0" borderId="60" xfId="43" applyNumberFormat="1" applyFont="1" applyBorder="1" applyAlignment="1">
      <alignment horizontal="right"/>
    </xf>
    <xf numFmtId="3" fontId="11" fillId="0" borderId="25" xfId="74" applyNumberFormat="1" applyFont="1" applyFill="1" applyBorder="1">
      <alignment/>
      <protection/>
    </xf>
    <xf numFmtId="9" fontId="0" fillId="20" borderId="36" xfId="79" applyFill="1" applyBorder="1" applyAlignment="1">
      <alignment/>
    </xf>
    <xf numFmtId="0" fontId="3" fillId="0" borderId="47" xfId="59" applyFont="1" applyBorder="1">
      <alignment/>
      <protection/>
    </xf>
    <xf numFmtId="0" fontId="3" fillId="0" borderId="44" xfId="59" applyFont="1" applyBorder="1">
      <alignment/>
      <protection/>
    </xf>
    <xf numFmtId="9" fontId="3" fillId="0" borderId="67" xfId="79" applyFont="1" applyBorder="1" applyAlignment="1">
      <alignment/>
    </xf>
    <xf numFmtId="0" fontId="7" fillId="0" borderId="45" xfId="59" applyFont="1" applyBorder="1" applyAlignment="1">
      <alignment/>
      <protection/>
    </xf>
    <xf numFmtId="0" fontId="7" fillId="0" borderId="46" xfId="59" applyFont="1" applyBorder="1" applyAlignment="1">
      <alignment/>
      <protection/>
    </xf>
    <xf numFmtId="0" fontId="7" fillId="24" borderId="101" xfId="59" applyFont="1" applyFill="1" applyBorder="1" applyAlignment="1">
      <alignment horizontal="center" vertical="center" wrapText="1"/>
      <protection/>
    </xf>
    <xf numFmtId="0" fontId="7" fillId="0" borderId="88" xfId="59" applyFont="1" applyBorder="1" applyAlignment="1">
      <alignment/>
      <protection/>
    </xf>
    <xf numFmtId="9" fontId="7" fillId="24" borderId="25" xfId="79" applyFont="1" applyFill="1" applyBorder="1" applyAlignment="1">
      <alignment horizontal="center" vertical="center" wrapText="1"/>
    </xf>
    <xf numFmtId="0" fontId="7" fillId="0" borderId="22" xfId="59" applyFont="1" applyBorder="1" applyAlignment="1">
      <alignment/>
      <protection/>
    </xf>
    <xf numFmtId="3" fontId="15" fillId="0" borderId="63" xfId="61" applyNumberFormat="1" applyFont="1" applyBorder="1">
      <alignment/>
      <protection/>
    </xf>
    <xf numFmtId="3" fontId="14" fillId="0" borderId="0" xfId="61" applyNumberFormat="1" applyFont="1" applyBorder="1" applyAlignment="1">
      <alignment horizontal="center"/>
      <protection/>
    </xf>
    <xf numFmtId="3" fontId="0" fillId="0" borderId="0" xfId="61" applyNumberFormat="1" applyFont="1" applyAlignment="1">
      <alignment horizontal="right"/>
      <protection/>
    </xf>
    <xf numFmtId="3" fontId="15" fillId="24" borderId="22" xfId="61" applyNumberFormat="1" applyFont="1" applyFill="1" applyBorder="1" applyAlignment="1">
      <alignment horizontal="center" vertical="center"/>
      <protection/>
    </xf>
    <xf numFmtId="3" fontId="15" fillId="24" borderId="22" xfId="61" applyNumberFormat="1" applyFont="1" applyFill="1" applyBorder="1" applyAlignment="1">
      <alignment horizontal="center" vertical="center" wrapText="1"/>
      <protection/>
    </xf>
    <xf numFmtId="3" fontId="0" fillId="0" borderId="102" xfId="61" applyNumberFormat="1" applyFont="1" applyBorder="1">
      <alignment/>
      <protection/>
    </xf>
    <xf numFmtId="3" fontId="0" fillId="0" borderId="102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15" fillId="0" borderId="103" xfId="61" applyNumberFormat="1" applyFont="1" applyBorder="1">
      <alignment/>
      <protection/>
    </xf>
    <xf numFmtId="3" fontId="15" fillId="0" borderId="103" xfId="61" applyNumberFormat="1" applyFont="1" applyBorder="1" applyAlignment="1">
      <alignment/>
      <protection/>
    </xf>
    <xf numFmtId="3" fontId="15" fillId="0" borderId="103" xfId="61" applyNumberFormat="1" applyFont="1" applyBorder="1" applyAlignment="1">
      <alignment horizontal="right"/>
      <protection/>
    </xf>
    <xf numFmtId="3" fontId="15" fillId="0" borderId="61" xfId="61" applyNumberFormat="1" applyFont="1" applyBorder="1" applyAlignment="1">
      <alignment/>
      <protection/>
    </xf>
    <xf numFmtId="3" fontId="0" fillId="0" borderId="0" xfId="0" applyNumberFormat="1" applyFont="1" applyAlignment="1">
      <alignment/>
    </xf>
    <xf numFmtId="0" fontId="0" fillId="0" borderId="0" xfId="61" applyFont="1">
      <alignment/>
      <protection/>
    </xf>
    <xf numFmtId="3" fontId="0" fillId="0" borderId="0" xfId="61" applyNumberFormat="1" applyFont="1">
      <alignment/>
      <protection/>
    </xf>
    <xf numFmtId="0" fontId="64" fillId="0" borderId="0" xfId="62" applyFont="1">
      <alignment/>
      <protection/>
    </xf>
    <xf numFmtId="0" fontId="13" fillId="0" borderId="30" xfId="0" applyFont="1" applyFill="1" applyBorder="1" applyAlignment="1">
      <alignment/>
    </xf>
    <xf numFmtId="164" fontId="0" fillId="0" borderId="30" xfId="43" applyNumberFormat="1" applyFont="1" applyFill="1" applyBorder="1" applyAlignment="1">
      <alignment/>
    </xf>
    <xf numFmtId="164" fontId="0" fillId="0" borderId="30" xfId="0" applyNumberFormat="1" applyFont="1" applyBorder="1" applyAlignment="1">
      <alignment horizontal="right"/>
    </xf>
    <xf numFmtId="0" fontId="0" fillId="0" borderId="30" xfId="0" applyFont="1" applyBorder="1" applyAlignment="1">
      <alignment wrapText="1"/>
    </xf>
    <xf numFmtId="0" fontId="17" fillId="0" borderId="0" xfId="58" applyFont="1" applyBorder="1">
      <alignment/>
      <protection/>
    </xf>
    <xf numFmtId="3" fontId="17" fillId="0" borderId="0" xfId="58" applyNumberFormat="1" applyFont="1" applyBorder="1" applyAlignment="1">
      <alignment horizontal="right"/>
      <protection/>
    </xf>
    <xf numFmtId="0" fontId="17" fillId="0" borderId="0" xfId="58" applyFont="1" applyBorder="1" applyAlignment="1">
      <alignment wrapText="1"/>
      <protection/>
    </xf>
    <xf numFmtId="3" fontId="17" fillId="0" borderId="0" xfId="58" applyNumberFormat="1" applyFont="1" applyBorder="1">
      <alignment/>
      <protection/>
    </xf>
    <xf numFmtId="0" fontId="18" fillId="0" borderId="0" xfId="58" applyFont="1" applyBorder="1" applyAlignment="1">
      <alignment wrapText="1"/>
      <protection/>
    </xf>
    <xf numFmtId="3" fontId="18" fillId="0" borderId="0" xfId="58" applyNumberFormat="1" applyFont="1" applyBorder="1">
      <alignment/>
      <protection/>
    </xf>
    <xf numFmtId="0" fontId="17" fillId="0" borderId="104" xfId="58" applyFont="1" applyBorder="1">
      <alignment/>
      <protection/>
    </xf>
    <xf numFmtId="3" fontId="17" fillId="0" borderId="104" xfId="58" applyNumberFormat="1" applyFont="1" applyBorder="1">
      <alignment/>
      <protection/>
    </xf>
    <xf numFmtId="0" fontId="65" fillId="0" borderId="0" xfId="60" applyFont="1" applyBorder="1">
      <alignment/>
      <protection/>
    </xf>
    <xf numFmtId="0" fontId="66" fillId="0" borderId="0" xfId="60" applyFont="1" applyBorder="1">
      <alignment/>
      <protection/>
    </xf>
    <xf numFmtId="0" fontId="67" fillId="0" borderId="0" xfId="60" applyFont="1" applyBorder="1">
      <alignment/>
      <protection/>
    </xf>
    <xf numFmtId="0" fontId="68" fillId="0" borderId="0" xfId="60" applyFont="1" applyBorder="1">
      <alignment/>
      <protection/>
    </xf>
    <xf numFmtId="0" fontId="65" fillId="0" borderId="0" xfId="60" applyFont="1" applyBorder="1" applyAlignment="1">
      <alignment horizontal="right"/>
      <protection/>
    </xf>
    <xf numFmtId="0" fontId="42" fillId="0" borderId="0" xfId="58" applyFont="1" applyBorder="1">
      <alignment/>
      <protection/>
    </xf>
    <xf numFmtId="0" fontId="46" fillId="0" borderId="13" xfId="74" applyFont="1" applyBorder="1">
      <alignment/>
      <protection/>
    </xf>
    <xf numFmtId="3" fontId="46" fillId="0" borderId="25" xfId="74" applyNumberFormat="1" applyFont="1" applyBorder="1">
      <alignment/>
      <protection/>
    </xf>
    <xf numFmtId="3" fontId="46" fillId="0" borderId="17" xfId="74" applyNumberFormat="1" applyFont="1" applyBorder="1">
      <alignment/>
      <protection/>
    </xf>
    <xf numFmtId="3" fontId="46" fillId="0" borderId="20" xfId="74" applyNumberFormat="1" applyFont="1" applyBorder="1">
      <alignment/>
      <protection/>
    </xf>
    <xf numFmtId="0" fontId="46" fillId="0" borderId="101" xfId="74" applyFont="1" applyBorder="1">
      <alignment/>
      <protection/>
    </xf>
    <xf numFmtId="3" fontId="46" fillId="0" borderId="105" xfId="74" applyNumberFormat="1" applyFont="1" applyBorder="1">
      <alignment/>
      <protection/>
    </xf>
    <xf numFmtId="0" fontId="46" fillId="0" borderId="20" xfId="74" applyFont="1" applyBorder="1">
      <alignment/>
      <protection/>
    </xf>
    <xf numFmtId="3" fontId="46" fillId="0" borderId="17" xfId="74" applyNumberFormat="1" applyFont="1" applyBorder="1" applyAlignment="1">
      <alignment horizontal="right"/>
      <protection/>
    </xf>
    <xf numFmtId="0" fontId="69" fillId="0" borderId="106" xfId="74" applyFont="1" applyBorder="1">
      <alignment/>
      <protection/>
    </xf>
    <xf numFmtId="3" fontId="69" fillId="0" borderId="107" xfId="74" applyNumberFormat="1" applyFont="1" applyBorder="1">
      <alignment/>
      <protection/>
    </xf>
    <xf numFmtId="0" fontId="70" fillId="0" borderId="0" xfId="60" applyFont="1" applyBorder="1">
      <alignment/>
      <protection/>
    </xf>
    <xf numFmtId="0" fontId="61" fillId="0" borderId="0" xfId="60" applyFont="1" applyBorder="1">
      <alignment/>
      <protection/>
    </xf>
    <xf numFmtId="0" fontId="9" fillId="0" borderId="108" xfId="60" applyFont="1" applyBorder="1">
      <alignment/>
      <protection/>
    </xf>
    <xf numFmtId="0" fontId="71" fillId="0" borderId="37" xfId="60" applyFont="1" applyBorder="1">
      <alignment/>
      <protection/>
    </xf>
    <xf numFmtId="0" fontId="72" fillId="0" borderId="30" xfId="60" applyFont="1" applyBorder="1">
      <alignment/>
      <protection/>
    </xf>
    <xf numFmtId="0" fontId="71" fillId="0" borderId="30" xfId="60" applyFont="1" applyBorder="1">
      <alignment/>
      <protection/>
    </xf>
    <xf numFmtId="0" fontId="72" fillId="0" borderId="30" xfId="60" applyFont="1" applyBorder="1" applyAlignment="1">
      <alignment wrapText="1"/>
      <protection/>
    </xf>
    <xf numFmtId="0" fontId="71" fillId="0" borderId="30" xfId="60" applyFont="1" applyBorder="1" applyAlignment="1">
      <alignment wrapText="1"/>
      <protection/>
    </xf>
    <xf numFmtId="2" fontId="72" fillId="0" borderId="30" xfId="60" applyNumberFormat="1" applyFont="1" applyBorder="1" applyAlignment="1">
      <alignment horizontal="left" vertical="center" wrapText="1"/>
      <protection/>
    </xf>
    <xf numFmtId="2" fontId="71" fillId="0" borderId="30" xfId="60" applyNumberFormat="1" applyFont="1" applyBorder="1" applyAlignment="1">
      <alignment horizontal="left" vertical="center" wrapText="1"/>
      <protection/>
    </xf>
    <xf numFmtId="0" fontId="9" fillId="0" borderId="30" xfId="60" applyFont="1" applyBorder="1" applyAlignment="1">
      <alignment horizontal="left" vertical="center" wrapText="1"/>
      <protection/>
    </xf>
    <xf numFmtId="3" fontId="71" fillId="0" borderId="30" xfId="60" applyNumberFormat="1" applyFont="1" applyBorder="1" applyAlignment="1">
      <alignment horizontal="left" wrapText="1"/>
      <protection/>
    </xf>
    <xf numFmtId="0" fontId="9" fillId="0" borderId="30" xfId="60" applyFont="1" applyBorder="1" applyAlignment="1">
      <alignment horizontal="left" vertical="center"/>
      <protection/>
    </xf>
    <xf numFmtId="3" fontId="71" fillId="0" borderId="30" xfId="60" applyNumberFormat="1" applyFont="1" applyBorder="1" applyAlignment="1">
      <alignment horizontal="left"/>
      <protection/>
    </xf>
    <xf numFmtId="0" fontId="70" fillId="0" borderId="30" xfId="60" applyFont="1" applyBorder="1">
      <alignment/>
      <protection/>
    </xf>
    <xf numFmtId="0" fontId="71" fillId="0" borderId="30" xfId="60" applyFont="1" applyBorder="1" applyAlignment="1">
      <alignment horizontal="left" vertical="center"/>
      <protection/>
    </xf>
    <xf numFmtId="0" fontId="0" fillId="0" borderId="0" xfId="69" applyFont="1">
      <alignment/>
      <protection/>
    </xf>
    <xf numFmtId="0" fontId="0" fillId="0" borderId="0" xfId="0" applyFont="1" applyAlignment="1">
      <alignment/>
    </xf>
    <xf numFmtId="0" fontId="15" fillId="0" borderId="0" xfId="69" applyFont="1">
      <alignment/>
      <protection/>
    </xf>
    <xf numFmtId="0" fontId="0" fillId="29" borderId="0" xfId="69" applyFont="1" applyFill="1">
      <alignment/>
      <protection/>
    </xf>
    <xf numFmtId="0" fontId="0" fillId="0" borderId="0" xfId="69" applyNumberFormat="1" applyFont="1" applyAlignment="1">
      <alignment horizontal="left"/>
      <protection/>
    </xf>
    <xf numFmtId="9" fontId="0" fillId="0" borderId="49" xfId="79" applyFont="1" applyBorder="1" applyAlignment="1">
      <alignment/>
    </xf>
    <xf numFmtId="9" fontId="0" fillId="0" borderId="67" xfId="79" applyFont="1" applyBorder="1" applyAlignment="1">
      <alignment/>
    </xf>
    <xf numFmtId="9" fontId="0" fillId="0" borderId="103" xfId="79" applyFont="1" applyBorder="1" applyAlignment="1">
      <alignment/>
    </xf>
    <xf numFmtId="0" fontId="15" fillId="0" borderId="46" xfId="58" applyFont="1" applyFill="1" applyBorder="1" applyAlignment="1">
      <alignment horizontal="right" vertical="center" wrapText="1"/>
      <protection/>
    </xf>
    <xf numFmtId="0" fontId="15" fillId="0" borderId="109" xfId="61" applyFont="1" applyBorder="1" applyAlignment="1">
      <alignment wrapText="1"/>
      <protection/>
    </xf>
    <xf numFmtId="0" fontId="15" fillId="0" borderId="103" xfId="61" applyFont="1" applyBorder="1" applyAlignment="1">
      <alignment wrapText="1"/>
      <protection/>
    </xf>
    <xf numFmtId="0" fontId="15" fillId="0" borderId="93" xfId="61" applyFont="1" applyBorder="1" applyAlignment="1">
      <alignment wrapText="1"/>
      <protection/>
    </xf>
    <xf numFmtId="0" fontId="0" fillId="0" borderId="110" xfId="61" applyFont="1" applyBorder="1" applyAlignment="1">
      <alignment wrapText="1"/>
      <protection/>
    </xf>
    <xf numFmtId="0" fontId="15" fillId="0" borderId="110" xfId="61" applyFont="1" applyBorder="1" applyAlignment="1">
      <alignment wrapText="1"/>
      <protection/>
    </xf>
    <xf numFmtId="0" fontId="15" fillId="0" borderId="91" xfId="61" applyFont="1" applyBorder="1" applyAlignment="1">
      <alignment wrapText="1"/>
      <protection/>
    </xf>
    <xf numFmtId="0" fontId="0" fillId="0" borderId="61" xfId="61" applyFont="1" applyBorder="1" applyAlignment="1">
      <alignment wrapText="1"/>
      <protection/>
    </xf>
    <xf numFmtId="0" fontId="19" fillId="0" borderId="61" xfId="61" applyFont="1" applyBorder="1" applyAlignment="1">
      <alignment wrapText="1"/>
      <protection/>
    </xf>
    <xf numFmtId="0" fontId="20" fillId="0" borderId="61" xfId="61" applyFont="1" applyBorder="1" applyAlignment="1">
      <alignment wrapText="1"/>
      <protection/>
    </xf>
    <xf numFmtId="0" fontId="15" fillId="0" borderId="61" xfId="61" applyFont="1" applyBorder="1" applyAlignment="1">
      <alignment horizontal="left" wrapText="1"/>
      <protection/>
    </xf>
    <xf numFmtId="0" fontId="15" fillId="0" borderId="68" xfId="61" applyFont="1" applyBorder="1" applyAlignment="1">
      <alignment wrapText="1"/>
      <protection/>
    </xf>
    <xf numFmtId="0" fontId="15" fillId="0" borderId="91" xfId="61" applyFont="1" applyBorder="1" applyAlignment="1">
      <alignment horizontal="right" wrapText="1"/>
      <protection/>
    </xf>
    <xf numFmtId="0" fontId="15" fillId="0" borderId="68" xfId="61" applyFont="1" applyBorder="1" applyAlignment="1">
      <alignment horizontal="right" wrapText="1"/>
      <protection/>
    </xf>
    <xf numFmtId="0" fontId="15" fillId="0" borderId="63" xfId="61" applyFont="1" applyBorder="1" applyAlignment="1">
      <alignment wrapText="1"/>
      <protection/>
    </xf>
    <xf numFmtId="0" fontId="15" fillId="0" borderId="92" xfId="61" applyFont="1" applyBorder="1" applyAlignment="1">
      <alignment horizontal="right" wrapText="1"/>
      <protection/>
    </xf>
    <xf numFmtId="0" fontId="15" fillId="0" borderId="62" xfId="61" applyFont="1" applyBorder="1" applyAlignment="1">
      <alignment wrapText="1"/>
      <protection/>
    </xf>
    <xf numFmtId="0" fontId="0" fillId="0" borderId="0" xfId="0" applyFont="1" applyAlignment="1">
      <alignment wrapText="1"/>
    </xf>
    <xf numFmtId="3" fontId="46" fillId="0" borderId="101" xfId="74" applyNumberFormat="1" applyFont="1" applyBorder="1">
      <alignment/>
      <protection/>
    </xf>
    <xf numFmtId="3" fontId="46" fillId="0" borderId="25" xfId="43" applyNumberFormat="1" applyFont="1" applyBorder="1" applyAlignment="1">
      <alignment horizontal="right"/>
    </xf>
    <xf numFmtId="9" fontId="17" fillId="0" borderId="26" xfId="79" applyFont="1" applyBorder="1" applyAlignment="1">
      <alignment/>
    </xf>
    <xf numFmtId="3" fontId="46" fillId="0" borderId="60" xfId="74" applyNumberFormat="1" applyFont="1" applyBorder="1">
      <alignment/>
      <protection/>
    </xf>
    <xf numFmtId="9" fontId="17" fillId="0" borderId="66" xfId="79" applyFont="1" applyBorder="1" applyAlignment="1">
      <alignment/>
    </xf>
    <xf numFmtId="3" fontId="46" fillId="0" borderId="67" xfId="43" applyNumberFormat="1" applyFont="1" applyBorder="1" applyAlignment="1">
      <alignment horizontal="right"/>
    </xf>
    <xf numFmtId="9" fontId="17" fillId="0" borderId="49" xfId="79" applyFont="1" applyBorder="1" applyAlignment="1">
      <alignment/>
    </xf>
    <xf numFmtId="3" fontId="21" fillId="0" borderId="67" xfId="43" applyNumberFormat="1" applyFont="1" applyBorder="1" applyAlignment="1">
      <alignment horizontal="right"/>
    </xf>
    <xf numFmtId="9" fontId="17" fillId="0" borderId="67" xfId="79" applyFont="1" applyBorder="1" applyAlignment="1">
      <alignment/>
    </xf>
    <xf numFmtId="3" fontId="46" fillId="0" borderId="20" xfId="74" applyNumberFormat="1" applyFont="1" applyBorder="1" applyAlignment="1">
      <alignment horizontal="right"/>
      <protection/>
    </xf>
    <xf numFmtId="3" fontId="11" fillId="0" borderId="15" xfId="74" applyNumberFormat="1" applyFont="1" applyBorder="1">
      <alignment/>
      <protection/>
    </xf>
    <xf numFmtId="3" fontId="11" fillId="0" borderId="111" xfId="74" applyNumberFormat="1" applyFont="1" applyBorder="1">
      <alignment/>
      <protection/>
    </xf>
    <xf numFmtId="3" fontId="11" fillId="0" borderId="68" xfId="74" applyNumberFormat="1" applyFont="1" applyBorder="1">
      <alignment/>
      <protection/>
    </xf>
    <xf numFmtId="49" fontId="46" fillId="0" borderId="13" xfId="74" applyNumberFormat="1" applyFont="1" applyBorder="1">
      <alignment/>
      <protection/>
    </xf>
    <xf numFmtId="9" fontId="0" fillId="0" borderId="112" xfId="79" applyBorder="1" applyAlignment="1">
      <alignment/>
    </xf>
    <xf numFmtId="41" fontId="3" fillId="0" borderId="113" xfId="70" applyNumberFormat="1" applyFont="1" applyBorder="1">
      <alignment/>
      <protection/>
    </xf>
    <xf numFmtId="41" fontId="3" fillId="0" borderId="114" xfId="70" applyNumberFormat="1" applyFont="1" applyBorder="1">
      <alignment/>
      <protection/>
    </xf>
    <xf numFmtId="41" fontId="7" fillId="24" borderId="87" xfId="70" applyNumberFormat="1" applyFont="1" applyFill="1" applyBorder="1" applyAlignment="1">
      <alignment vertical="center"/>
      <protection/>
    </xf>
    <xf numFmtId="41" fontId="7" fillId="24" borderId="30" xfId="70" applyNumberFormat="1" applyFont="1" applyFill="1" applyBorder="1" applyAlignment="1">
      <alignment vertical="center"/>
      <protection/>
    </xf>
    <xf numFmtId="0" fontId="7" fillId="24" borderId="115" xfId="70" applyFont="1" applyFill="1" applyBorder="1" applyAlignment="1">
      <alignment horizontal="center" vertical="center" wrapText="1"/>
      <protection/>
    </xf>
    <xf numFmtId="41" fontId="3" fillId="0" borderId="116" xfId="70" applyNumberFormat="1" applyFont="1" applyBorder="1">
      <alignment/>
      <protection/>
    </xf>
    <xf numFmtId="41" fontId="7" fillId="24" borderId="117" xfId="70" applyNumberFormat="1" applyFont="1" applyFill="1" applyBorder="1" applyAlignment="1">
      <alignment vertical="center"/>
      <protection/>
    </xf>
    <xf numFmtId="0" fontId="17" fillId="0" borderId="0" xfId="67" applyFont="1" applyBorder="1" applyAlignment="1">
      <alignment vertical="center"/>
      <protection/>
    </xf>
    <xf numFmtId="0" fontId="17" fillId="0" borderId="0" xfId="67" applyFont="1" applyBorder="1">
      <alignment/>
      <protection/>
    </xf>
    <xf numFmtId="3" fontId="7" fillId="0" borderId="51" xfId="59" applyNumberFormat="1" applyFont="1" applyBorder="1">
      <alignment/>
      <protection/>
    </xf>
    <xf numFmtId="3" fontId="7" fillId="0" borderId="118" xfId="59" applyNumberFormat="1" applyFont="1" applyBorder="1">
      <alignment/>
      <protection/>
    </xf>
    <xf numFmtId="3" fontId="7" fillId="0" borderId="119" xfId="59" applyNumberFormat="1" applyFont="1" applyBorder="1">
      <alignment/>
      <protection/>
    </xf>
    <xf numFmtId="3" fontId="7" fillId="0" borderId="120" xfId="59" applyNumberFormat="1" applyFont="1" applyBorder="1">
      <alignment/>
      <protection/>
    </xf>
    <xf numFmtId="3" fontId="7" fillId="0" borderId="121" xfId="59" applyNumberFormat="1" applyFont="1" applyBorder="1">
      <alignment/>
      <protection/>
    </xf>
    <xf numFmtId="0" fontId="3" fillId="0" borderId="89" xfId="59" applyFont="1" applyBorder="1">
      <alignment/>
      <protection/>
    </xf>
    <xf numFmtId="0" fontId="15" fillId="24" borderId="70" xfId="58" applyFont="1" applyFill="1" applyBorder="1" applyAlignment="1">
      <alignment horizontal="center"/>
      <protection/>
    </xf>
    <xf numFmtId="0" fontId="61" fillId="0" borderId="0" xfId="0" applyFont="1" applyAlignment="1">
      <alignment/>
    </xf>
    <xf numFmtId="0" fontId="74" fillId="0" borderId="0" xfId="56" applyFont="1" applyBorder="1" applyAlignment="1">
      <alignment/>
      <protection/>
    </xf>
    <xf numFmtId="0" fontId="75" fillId="0" borderId="0" xfId="0" applyFont="1" applyAlignment="1">
      <alignment/>
    </xf>
    <xf numFmtId="0" fontId="61" fillId="0" borderId="0" xfId="69" applyFont="1">
      <alignment/>
      <protection/>
    </xf>
    <xf numFmtId="0" fontId="60" fillId="30" borderId="28" xfId="69" applyFont="1" applyFill="1" applyBorder="1" applyAlignment="1">
      <alignment horizontal="center"/>
      <protection/>
    </xf>
    <xf numFmtId="0" fontId="60" fillId="31" borderId="37" xfId="69" applyFont="1" applyFill="1" applyBorder="1" applyAlignment="1">
      <alignment horizontal="center"/>
      <protection/>
    </xf>
    <xf numFmtId="0" fontId="60" fillId="31" borderId="41" xfId="69" applyFont="1" applyFill="1" applyBorder="1" applyAlignment="1">
      <alignment horizontal="center"/>
      <protection/>
    </xf>
    <xf numFmtId="0" fontId="61" fillId="0" borderId="28" xfId="69" applyNumberFormat="1" applyFont="1" applyBorder="1" applyAlignment="1">
      <alignment horizontal="center"/>
      <protection/>
    </xf>
    <xf numFmtId="0" fontId="61" fillId="0" borderId="28" xfId="69" applyFont="1" applyBorder="1">
      <alignment/>
      <protection/>
    </xf>
    <xf numFmtId="3" fontId="61" fillId="0" borderId="28" xfId="69" applyNumberFormat="1" applyFont="1" applyBorder="1">
      <alignment/>
      <protection/>
    </xf>
    <xf numFmtId="3" fontId="61" fillId="0" borderId="28" xfId="69" applyNumberFormat="1" applyFont="1" applyBorder="1" applyAlignment="1">
      <alignment horizontal="right"/>
      <protection/>
    </xf>
    <xf numFmtId="0" fontId="60" fillId="0" borderId="28" xfId="69" applyNumberFormat="1" applyFont="1" applyBorder="1" applyAlignment="1">
      <alignment horizontal="center"/>
      <protection/>
    </xf>
    <xf numFmtId="0" fontId="60" fillId="0" borderId="28" xfId="69" applyFont="1" applyBorder="1" applyAlignment="1">
      <alignment wrapText="1"/>
      <protection/>
    </xf>
    <xf numFmtId="3" fontId="60" fillId="0" borderId="28" xfId="69" applyNumberFormat="1" applyFont="1" applyBorder="1" applyAlignment="1">
      <alignment horizontal="right"/>
      <protection/>
    </xf>
    <xf numFmtId="3" fontId="60" fillId="0" borderId="28" xfId="69" applyNumberFormat="1" applyFont="1" applyBorder="1">
      <alignment/>
      <protection/>
    </xf>
    <xf numFmtId="0" fontId="60" fillId="0" borderId="28" xfId="69" applyFont="1" applyBorder="1">
      <alignment/>
      <protection/>
    </xf>
    <xf numFmtId="0" fontId="15" fillId="24" borderId="122" xfId="58" applyFont="1" applyFill="1" applyBorder="1" applyAlignment="1">
      <alignment horizontal="center"/>
      <protection/>
    </xf>
    <xf numFmtId="0" fontId="61" fillId="0" borderId="28" xfId="69" applyFont="1" applyBorder="1" applyAlignment="1">
      <alignment wrapText="1"/>
      <protection/>
    </xf>
    <xf numFmtId="0" fontId="60" fillId="32" borderId="28" xfId="69" applyFont="1" applyFill="1" applyBorder="1" applyAlignment="1">
      <alignment wrapText="1"/>
      <protection/>
    </xf>
    <xf numFmtId="3" fontId="60" fillId="32" borderId="28" xfId="69" applyNumberFormat="1" applyFont="1" applyFill="1" applyBorder="1">
      <alignment/>
      <protection/>
    </xf>
    <xf numFmtId="0" fontId="76" fillId="0" borderId="0" xfId="62" applyFont="1" applyAlignment="1">
      <alignment horizontal="center"/>
      <protection/>
    </xf>
    <xf numFmtId="0" fontId="77" fillId="0" borderId="0" xfId="62" applyFont="1">
      <alignment/>
      <protection/>
    </xf>
    <xf numFmtId="0" fontId="78" fillId="0" borderId="0" xfId="62" applyFont="1" applyAlignment="1">
      <alignment horizontal="right"/>
      <protection/>
    </xf>
    <xf numFmtId="0" fontId="77" fillId="26" borderId="96" xfId="62" applyFont="1" applyFill="1" applyBorder="1">
      <alignment/>
      <protection/>
    </xf>
    <xf numFmtId="0" fontId="77" fillId="0" borderId="0" xfId="62" applyFont="1" applyAlignment="1">
      <alignment horizontal="left"/>
      <protection/>
    </xf>
    <xf numFmtId="3" fontId="77" fillId="0" borderId="0" xfId="62" applyNumberFormat="1" applyFont="1">
      <alignment/>
      <protection/>
    </xf>
    <xf numFmtId="0" fontId="77" fillId="0" borderId="0" xfId="62" applyFont="1" applyAlignment="1">
      <alignment wrapText="1"/>
      <protection/>
    </xf>
    <xf numFmtId="0" fontId="78" fillId="0" borderId="0" xfId="62" applyFont="1" applyAlignment="1">
      <alignment horizontal="left"/>
      <protection/>
    </xf>
    <xf numFmtId="3" fontId="78" fillId="0" borderId="0" xfId="62" applyNumberFormat="1" applyFont="1">
      <alignment/>
      <protection/>
    </xf>
    <xf numFmtId="0" fontId="78" fillId="0" borderId="0" xfId="62" applyFont="1">
      <alignment/>
      <protection/>
    </xf>
    <xf numFmtId="0" fontId="76" fillId="4" borderId="0" xfId="62" applyFont="1" applyFill="1">
      <alignment/>
      <protection/>
    </xf>
    <xf numFmtId="3" fontId="76" fillId="4" borderId="0" xfId="62" applyNumberFormat="1" applyFont="1" applyFill="1">
      <alignment/>
      <protection/>
    </xf>
    <xf numFmtId="3" fontId="76" fillId="4" borderId="0" xfId="62" applyNumberFormat="1" applyFont="1" applyFill="1" applyAlignment="1">
      <alignment horizontal="right"/>
      <protection/>
    </xf>
    <xf numFmtId="0" fontId="77" fillId="0" borderId="0" xfId="62" applyFont="1" applyAlignment="1">
      <alignment horizontal="right"/>
      <protection/>
    </xf>
    <xf numFmtId="0" fontId="77" fillId="0" borderId="0" xfId="62" applyFont="1" applyBorder="1">
      <alignment/>
      <protection/>
    </xf>
    <xf numFmtId="3" fontId="77" fillId="0" borderId="0" xfId="62" applyNumberFormat="1" applyFont="1" applyBorder="1">
      <alignment/>
      <protection/>
    </xf>
    <xf numFmtId="3" fontId="78" fillId="0" borderId="0" xfId="62" applyNumberFormat="1" applyFont="1" applyBorder="1">
      <alignment/>
      <protection/>
    </xf>
    <xf numFmtId="3" fontId="76" fillId="4" borderId="0" xfId="62" applyNumberFormat="1" applyFont="1" applyFill="1" applyBorder="1">
      <alignment/>
      <protection/>
    </xf>
    <xf numFmtId="0" fontId="76" fillId="33" borderId="96" xfId="62" applyFont="1" applyFill="1" applyBorder="1" applyAlignment="1">
      <alignment horizontal="left"/>
      <protection/>
    </xf>
    <xf numFmtId="3" fontId="76" fillId="33" borderId="96" xfId="62" applyNumberFormat="1" applyFont="1" applyFill="1" applyBorder="1">
      <alignment/>
      <protection/>
    </xf>
    <xf numFmtId="0" fontId="15" fillId="0" borderId="20" xfId="58" applyFont="1" applyBorder="1" applyAlignment="1">
      <alignment horizontal="center"/>
      <protection/>
    </xf>
    <xf numFmtId="0" fontId="15" fillId="0" borderId="59" xfId="58" applyFont="1" applyBorder="1" applyAlignment="1">
      <alignment horizontal="center"/>
      <protection/>
    </xf>
    <xf numFmtId="0" fontId="14" fillId="0" borderId="0" xfId="58" applyFont="1" applyBorder="1" applyAlignment="1">
      <alignment horizontal="center"/>
      <protection/>
    </xf>
    <xf numFmtId="0" fontId="15" fillId="24" borderId="117" xfId="58" applyFont="1" applyFill="1" applyBorder="1" applyAlignment="1">
      <alignment horizontal="center" vertical="center"/>
      <protection/>
    </xf>
    <xf numFmtId="0" fontId="15" fillId="24" borderId="75" xfId="58" applyFont="1" applyFill="1" applyBorder="1" applyAlignment="1">
      <alignment horizontal="center" vertical="center"/>
      <protection/>
    </xf>
    <xf numFmtId="0" fontId="15" fillId="24" borderId="87" xfId="58" applyFont="1" applyFill="1" applyBorder="1" applyAlignment="1">
      <alignment horizontal="center" vertical="center" wrapText="1"/>
      <protection/>
    </xf>
    <xf numFmtId="0" fontId="15" fillId="24" borderId="117" xfId="58" applyFont="1" applyFill="1" applyBorder="1" applyAlignment="1">
      <alignment horizontal="center" vertical="center" wrapText="1"/>
      <protection/>
    </xf>
    <xf numFmtId="0" fontId="15" fillId="24" borderId="75" xfId="58" applyFont="1" applyFill="1" applyBorder="1" applyAlignment="1">
      <alignment horizontal="center" vertical="center" wrapText="1"/>
      <protection/>
    </xf>
    <xf numFmtId="0" fontId="17" fillId="0" borderId="123" xfId="57" applyFont="1" applyBorder="1" applyAlignment="1">
      <alignment horizontal="right"/>
      <protection/>
    </xf>
    <xf numFmtId="0" fontId="16" fillId="24" borderId="124" xfId="57" applyFont="1" applyFill="1" applyBorder="1" applyAlignment="1">
      <alignment horizontal="center" vertical="center" wrapText="1"/>
      <protection/>
    </xf>
    <xf numFmtId="0" fontId="16" fillId="24" borderId="125" xfId="57" applyFont="1" applyFill="1" applyBorder="1" applyAlignment="1">
      <alignment horizontal="center" vertical="center" wrapText="1"/>
      <protection/>
    </xf>
    <xf numFmtId="0" fontId="16" fillId="24" borderId="124" xfId="57" applyFont="1" applyFill="1" applyBorder="1" applyAlignment="1">
      <alignment horizontal="center" wrapText="1"/>
      <protection/>
    </xf>
    <xf numFmtId="0" fontId="16" fillId="24" borderId="126" xfId="57" applyFont="1" applyFill="1" applyBorder="1" applyAlignment="1">
      <alignment horizontal="center" wrapText="1"/>
      <protection/>
    </xf>
    <xf numFmtId="0" fontId="17" fillId="0" borderId="0" xfId="0" applyFont="1" applyAlignment="1">
      <alignment/>
    </xf>
    <xf numFmtId="0" fontId="15" fillId="24" borderId="87" xfId="58" applyFont="1" applyFill="1" applyBorder="1" applyAlignment="1">
      <alignment horizontal="center" vertical="center"/>
      <protection/>
    </xf>
    <xf numFmtId="0" fontId="16" fillId="24" borderId="126" xfId="57" applyFont="1" applyFill="1" applyBorder="1" applyAlignment="1">
      <alignment horizontal="center"/>
      <protection/>
    </xf>
    <xf numFmtId="0" fontId="16" fillId="24" borderId="70" xfId="57" applyFont="1" applyFill="1" applyBorder="1" applyAlignment="1">
      <alignment horizontal="center"/>
      <protection/>
    </xf>
    <xf numFmtId="0" fontId="16" fillId="24" borderId="99" xfId="57" applyFont="1" applyFill="1" applyBorder="1" applyAlignment="1">
      <alignment horizontal="center"/>
      <protection/>
    </xf>
    <xf numFmtId="0" fontId="16" fillId="24" borderId="100" xfId="57" applyFont="1" applyFill="1" applyBorder="1" applyAlignment="1">
      <alignment horizontal="center"/>
      <protection/>
    </xf>
    <xf numFmtId="0" fontId="13" fillId="24" borderId="127" xfId="57" applyFont="1" applyFill="1" applyBorder="1" applyAlignment="1">
      <alignment horizontal="center" wrapText="1"/>
      <protection/>
    </xf>
    <xf numFmtId="0" fontId="13" fillId="24" borderId="52" xfId="57" applyFont="1" applyFill="1" applyBorder="1" applyAlignment="1">
      <alignment horizontal="center" wrapText="1"/>
      <protection/>
    </xf>
    <xf numFmtId="0" fontId="13" fillId="24" borderId="39" xfId="57" applyFont="1" applyFill="1" applyBorder="1" applyAlignment="1">
      <alignment horizontal="center" vertical="center" wrapText="1"/>
      <protection/>
    </xf>
    <xf numFmtId="0" fontId="13" fillId="24" borderId="52" xfId="57" applyFont="1" applyFill="1" applyBorder="1" applyAlignment="1">
      <alignment horizontal="center" vertical="center" wrapText="1"/>
      <protection/>
    </xf>
    <xf numFmtId="0" fontId="13" fillId="24" borderId="52" xfId="57" applyFont="1" applyFill="1" applyBorder="1" applyAlignment="1">
      <alignment horizontal="center"/>
      <protection/>
    </xf>
    <xf numFmtId="0" fontId="13" fillId="24" borderId="83" xfId="57" applyFont="1" applyFill="1" applyBorder="1" applyAlignment="1">
      <alignment horizontal="center"/>
      <protection/>
    </xf>
    <xf numFmtId="0" fontId="13" fillId="24" borderId="128" xfId="57" applyFont="1" applyFill="1" applyBorder="1" applyAlignment="1">
      <alignment horizontal="center"/>
      <protection/>
    </xf>
    <xf numFmtId="0" fontId="13" fillId="0" borderId="0" xfId="57" applyFont="1" applyBorder="1">
      <alignment/>
      <protection/>
    </xf>
    <xf numFmtId="0" fontId="13" fillId="0" borderId="54" xfId="57" applyFont="1" applyBorder="1">
      <alignment/>
      <protection/>
    </xf>
    <xf numFmtId="0" fontId="16" fillId="0" borderId="32" xfId="57" applyFont="1" applyBorder="1" applyAlignment="1">
      <alignment horizontal="center"/>
      <protection/>
    </xf>
    <xf numFmtId="0" fontId="16" fillId="0" borderId="129" xfId="57" applyFont="1" applyBorder="1" applyAlignment="1">
      <alignment horizontal="center"/>
      <protection/>
    </xf>
    <xf numFmtId="0" fontId="16" fillId="0" borderId="122" xfId="57" applyFont="1" applyBorder="1" applyAlignment="1">
      <alignment horizontal="center"/>
      <protection/>
    </xf>
    <xf numFmtId="3" fontId="16" fillId="0" borderId="32" xfId="57" applyNumberFormat="1" applyFont="1" applyBorder="1">
      <alignment/>
      <protection/>
    </xf>
    <xf numFmtId="3" fontId="16" fillId="0" borderId="129" xfId="57" applyNumberFormat="1" applyFont="1" applyBorder="1">
      <alignment/>
      <protection/>
    </xf>
    <xf numFmtId="0" fontId="16" fillId="0" borderId="129" xfId="57" applyNumberFormat="1" applyFont="1" applyBorder="1">
      <alignment/>
      <protection/>
    </xf>
    <xf numFmtId="3" fontId="16" fillId="0" borderId="122" xfId="57" applyNumberFormat="1" applyFont="1" applyBorder="1">
      <alignment/>
      <protection/>
    </xf>
    <xf numFmtId="0" fontId="16" fillId="0" borderId="130" xfId="57" applyFont="1" applyBorder="1">
      <alignment/>
      <protection/>
    </xf>
    <xf numFmtId="0" fontId="16" fillId="0" borderId="131" xfId="57" applyFont="1" applyBorder="1">
      <alignment/>
      <protection/>
    </xf>
    <xf numFmtId="0" fontId="16" fillId="0" borderId="27" xfId="57" applyFont="1" applyBorder="1" applyAlignment="1">
      <alignment horizontal="center"/>
      <protection/>
    </xf>
    <xf numFmtId="0" fontId="13" fillId="0" borderId="50" xfId="57" applyFont="1" applyBorder="1">
      <alignment/>
      <protection/>
    </xf>
    <xf numFmtId="0" fontId="16" fillId="0" borderId="71" xfId="57" applyFont="1" applyBorder="1" applyAlignment="1">
      <alignment horizontal="center"/>
      <protection/>
    </xf>
    <xf numFmtId="3" fontId="16" fillId="0" borderId="27" xfId="57" applyNumberFormat="1" applyFont="1" applyBorder="1">
      <alignment/>
      <protection/>
    </xf>
    <xf numFmtId="3" fontId="16" fillId="0" borderId="50" xfId="57" applyNumberFormat="1" applyFont="1" applyBorder="1">
      <alignment/>
      <protection/>
    </xf>
    <xf numFmtId="3" fontId="16" fillId="0" borderId="71" xfId="57" applyNumberFormat="1" applyFont="1" applyBorder="1" quotePrefix="1">
      <alignment/>
      <protection/>
    </xf>
    <xf numFmtId="0" fontId="16" fillId="0" borderId="46" xfId="57" applyFont="1" applyBorder="1">
      <alignment/>
      <protection/>
    </xf>
    <xf numFmtId="0" fontId="16" fillId="0" borderId="79" xfId="57" applyFont="1" applyBorder="1">
      <alignment/>
      <protection/>
    </xf>
    <xf numFmtId="0" fontId="16" fillId="0" borderId="99" xfId="57" applyFont="1" applyBorder="1" applyAlignment="1">
      <alignment horizontal="center"/>
      <protection/>
    </xf>
    <xf numFmtId="0" fontId="13" fillId="0" borderId="100" xfId="57" applyFont="1" applyBorder="1" applyAlignment="1">
      <alignment horizontal="center"/>
      <protection/>
    </xf>
    <xf numFmtId="0" fontId="16" fillId="0" borderId="48" xfId="57" applyFont="1" applyBorder="1" applyAlignment="1">
      <alignment horizontal="center"/>
      <protection/>
    </xf>
    <xf numFmtId="3" fontId="51" fillId="0" borderId="99" xfId="57" applyNumberFormat="1" applyFont="1" applyBorder="1">
      <alignment/>
      <protection/>
    </xf>
    <xf numFmtId="3" fontId="51" fillId="0" borderId="50" xfId="57" applyNumberFormat="1" applyFont="1" applyBorder="1">
      <alignment/>
      <protection/>
    </xf>
    <xf numFmtId="3" fontId="51" fillId="0" borderId="100" xfId="57" applyNumberFormat="1" applyFont="1" applyBorder="1">
      <alignment/>
      <protection/>
    </xf>
    <xf numFmtId="3" fontId="51" fillId="0" borderId="48" xfId="57" applyNumberFormat="1" applyFont="1" applyBorder="1" quotePrefix="1">
      <alignment/>
      <protection/>
    </xf>
    <xf numFmtId="0" fontId="51" fillId="0" borderId="54" xfId="57" applyFont="1" applyBorder="1">
      <alignment/>
      <protection/>
    </xf>
    <xf numFmtId="0" fontId="51" fillId="0" borderId="132" xfId="57" applyFont="1" applyBorder="1">
      <alignment/>
      <protection/>
    </xf>
    <xf numFmtId="0" fontId="16" fillId="2" borderId="27" xfId="57" applyFont="1" applyFill="1" applyBorder="1" applyAlignment="1">
      <alignment horizontal="center"/>
      <protection/>
    </xf>
    <xf numFmtId="0" fontId="13" fillId="2" borderId="50" xfId="57" applyFont="1" applyFill="1" applyBorder="1">
      <alignment/>
      <protection/>
    </xf>
    <xf numFmtId="0" fontId="13" fillId="2" borderId="71" xfId="57" applyFont="1" applyFill="1" applyBorder="1">
      <alignment/>
      <protection/>
    </xf>
    <xf numFmtId="0" fontId="16" fillId="2" borderId="15" xfId="57" applyFont="1" applyFill="1" applyBorder="1" applyAlignment="1">
      <alignment wrapText="1"/>
      <protection/>
    </xf>
    <xf numFmtId="3" fontId="16" fillId="2" borderId="56" xfId="57" applyNumberFormat="1" applyFont="1" applyFill="1" applyBorder="1">
      <alignment/>
      <protection/>
    </xf>
    <xf numFmtId="3" fontId="16" fillId="2" borderId="50" xfId="57" applyNumberFormat="1" applyFont="1" applyFill="1" applyBorder="1">
      <alignment/>
      <protection/>
    </xf>
    <xf numFmtId="3" fontId="16" fillId="2" borderId="71" xfId="57" applyNumberFormat="1" applyFont="1" applyFill="1" applyBorder="1">
      <alignment/>
      <protection/>
    </xf>
    <xf numFmtId="3" fontId="16" fillId="2" borderId="86" xfId="57" applyNumberFormat="1" applyFont="1" applyFill="1" applyBorder="1">
      <alignment/>
      <protection/>
    </xf>
    <xf numFmtId="0" fontId="13" fillId="0" borderId="41" xfId="57" applyFont="1" applyBorder="1" applyAlignment="1">
      <alignment horizontal="center"/>
      <protection/>
    </xf>
    <xf numFmtId="0" fontId="13" fillId="0" borderId="42" xfId="57" applyFont="1" applyBorder="1" applyAlignment="1">
      <alignment horizontal="center"/>
      <protection/>
    </xf>
    <xf numFmtId="3" fontId="13" fillId="0" borderId="133" xfId="57" applyNumberFormat="1" applyFont="1" applyBorder="1">
      <alignment/>
      <protection/>
    </xf>
    <xf numFmtId="3" fontId="13" fillId="0" borderId="44" xfId="57" applyNumberFormat="1" applyFont="1" applyBorder="1">
      <alignment/>
      <protection/>
    </xf>
    <xf numFmtId="3" fontId="13" fillId="0" borderId="41" xfId="57" applyNumberFormat="1" applyFont="1" applyBorder="1">
      <alignment/>
      <protection/>
    </xf>
    <xf numFmtId="3" fontId="13" fillId="0" borderId="42" xfId="57" applyNumberFormat="1" applyFont="1" applyBorder="1">
      <alignment/>
      <protection/>
    </xf>
    <xf numFmtId="0" fontId="13" fillId="0" borderId="44" xfId="57" applyFont="1" applyBorder="1">
      <alignment/>
      <protection/>
    </xf>
    <xf numFmtId="0" fontId="13" fillId="0" borderId="81" xfId="57" applyFont="1" applyBorder="1">
      <alignment/>
      <protection/>
    </xf>
    <xf numFmtId="0" fontId="13" fillId="0" borderId="28" xfId="57" applyFont="1" applyBorder="1" applyAlignment="1">
      <alignment horizontal="center"/>
      <protection/>
    </xf>
    <xf numFmtId="0" fontId="13" fillId="0" borderId="29" xfId="57" applyFont="1" applyBorder="1" applyAlignment="1">
      <alignment horizontal="center"/>
      <protection/>
    </xf>
    <xf numFmtId="3" fontId="13" fillId="0" borderId="134" xfId="57" applyNumberFormat="1" applyFont="1" applyBorder="1">
      <alignment/>
      <protection/>
    </xf>
    <xf numFmtId="3" fontId="13" fillId="0" borderId="28" xfId="57" applyNumberFormat="1" applyFont="1" applyBorder="1">
      <alignment/>
      <protection/>
    </xf>
    <xf numFmtId="3" fontId="13" fillId="0" borderId="29" xfId="57" applyNumberFormat="1" applyFont="1" applyBorder="1">
      <alignment/>
      <protection/>
    </xf>
    <xf numFmtId="0" fontId="13" fillId="0" borderId="30" xfId="57" applyFont="1" applyBorder="1">
      <alignment/>
      <protection/>
    </xf>
    <xf numFmtId="0" fontId="13" fillId="0" borderId="69" xfId="57" applyFont="1" applyBorder="1">
      <alignment/>
      <protection/>
    </xf>
    <xf numFmtId="0" fontId="13" fillId="0" borderId="37" xfId="57" applyFont="1" applyBorder="1" applyAlignment="1">
      <alignment horizontal="center"/>
      <protection/>
    </xf>
    <xf numFmtId="0" fontId="13" fillId="0" borderId="94" xfId="57" applyFont="1" applyBorder="1" applyAlignment="1">
      <alignment horizontal="center"/>
      <protection/>
    </xf>
    <xf numFmtId="3" fontId="13" fillId="0" borderId="135" xfId="57" applyNumberFormat="1" applyFont="1" applyBorder="1">
      <alignment/>
      <protection/>
    </xf>
    <xf numFmtId="3" fontId="13" fillId="0" borderId="35" xfId="57" applyNumberFormat="1" applyFont="1" applyBorder="1">
      <alignment/>
      <protection/>
    </xf>
    <xf numFmtId="3" fontId="13" fillId="0" borderId="136" xfId="57" applyNumberFormat="1" applyFont="1" applyBorder="1">
      <alignment/>
      <protection/>
    </xf>
    <xf numFmtId="3" fontId="13" fillId="0" borderId="37" xfId="57" applyNumberFormat="1" applyFont="1" applyBorder="1">
      <alignment/>
      <protection/>
    </xf>
    <xf numFmtId="3" fontId="13" fillId="0" borderId="94" xfId="57" applyNumberFormat="1" applyFont="1" applyBorder="1">
      <alignment/>
      <protection/>
    </xf>
    <xf numFmtId="0" fontId="13" fillId="0" borderId="51" xfId="57" applyFont="1" applyBorder="1">
      <alignment/>
      <protection/>
    </xf>
    <xf numFmtId="0" fontId="13" fillId="0" borderId="95" xfId="57" applyFont="1" applyBorder="1">
      <alignment/>
      <protection/>
    </xf>
    <xf numFmtId="0" fontId="16" fillId="0" borderId="45" xfId="57" applyFont="1" applyBorder="1" applyAlignment="1">
      <alignment horizontal="center"/>
      <protection/>
    </xf>
    <xf numFmtId="0" fontId="13" fillId="0" borderId="46" xfId="57" applyFont="1" applyBorder="1" applyAlignment="1">
      <alignment horizontal="center"/>
      <protection/>
    </xf>
    <xf numFmtId="0" fontId="13" fillId="0" borderId="88" xfId="57" applyFont="1" applyBorder="1" applyAlignment="1">
      <alignment horizontal="center"/>
      <protection/>
    </xf>
    <xf numFmtId="0" fontId="16" fillId="0" borderId="15" xfId="57" applyFont="1" applyBorder="1" applyAlignment="1">
      <alignment horizontal="left"/>
      <protection/>
    </xf>
    <xf numFmtId="3" fontId="16" fillId="0" borderId="44" xfId="57" applyNumberFormat="1" applyFont="1" applyBorder="1">
      <alignment/>
      <protection/>
    </xf>
    <xf numFmtId="0" fontId="16" fillId="0" borderId="72" xfId="57" applyFont="1" applyBorder="1" applyAlignment="1">
      <alignment horizontal="right"/>
      <protection/>
    </xf>
    <xf numFmtId="0" fontId="16" fillId="0" borderId="46" xfId="57" applyFont="1" applyBorder="1" applyAlignment="1">
      <alignment horizontal="right"/>
      <protection/>
    </xf>
    <xf numFmtId="0" fontId="16" fillId="0" borderId="88" xfId="57" applyFont="1" applyBorder="1" applyAlignment="1">
      <alignment horizontal="right"/>
      <protection/>
    </xf>
    <xf numFmtId="0" fontId="13" fillId="2" borderId="27" xfId="57" applyFont="1" applyFill="1" applyBorder="1">
      <alignment/>
      <protection/>
    </xf>
    <xf numFmtId="0" fontId="13" fillId="2" borderId="73" xfId="57" applyFont="1" applyFill="1" applyBorder="1">
      <alignment/>
      <protection/>
    </xf>
    <xf numFmtId="0" fontId="13" fillId="2" borderId="71" xfId="57" applyFont="1" applyFill="1" applyBorder="1" applyAlignment="1">
      <alignment horizontal="center"/>
      <protection/>
    </xf>
    <xf numFmtId="3" fontId="16" fillId="2" borderId="15" xfId="57" applyNumberFormat="1" applyFont="1" applyFill="1" applyBorder="1" applyAlignment="1">
      <alignment wrapText="1"/>
      <protection/>
    </xf>
    <xf numFmtId="0" fontId="51" fillId="0" borderId="0" xfId="57" applyFont="1" applyBorder="1">
      <alignment/>
      <protection/>
    </xf>
    <xf numFmtId="3" fontId="51" fillId="0" borderId="0" xfId="57" applyNumberFormat="1" applyFont="1" applyBorder="1">
      <alignment/>
      <protection/>
    </xf>
    <xf numFmtId="0" fontId="51" fillId="0" borderId="0" xfId="57" applyFont="1" applyBorder="1" applyAlignment="1">
      <alignment wrapText="1"/>
      <protection/>
    </xf>
    <xf numFmtId="0" fontId="51" fillId="0" borderId="137" xfId="57" applyFont="1" applyBorder="1">
      <alignment/>
      <protection/>
    </xf>
    <xf numFmtId="3" fontId="51" fillId="0" borderId="137" xfId="57" applyNumberFormat="1" applyFont="1" applyBorder="1">
      <alignment/>
      <protection/>
    </xf>
    <xf numFmtId="0" fontId="79" fillId="0" borderId="0" xfId="57" applyFont="1" applyBorder="1" applyAlignment="1">
      <alignment wrapText="1"/>
      <protection/>
    </xf>
    <xf numFmtId="3" fontId="79" fillId="0" borderId="0" xfId="57" applyNumberFormat="1" applyFont="1" applyBorder="1">
      <alignment/>
      <protection/>
    </xf>
    <xf numFmtId="0" fontId="44" fillId="0" borderId="0" xfId="56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6" fillId="0" borderId="0" xfId="56" applyFont="1" applyBorder="1" applyAlignment="1">
      <alignment horizontal="center"/>
      <protection/>
    </xf>
    <xf numFmtId="0" fontId="0" fillId="0" borderId="0" xfId="0" applyAlignment="1">
      <alignment/>
    </xf>
    <xf numFmtId="0" fontId="14" fillId="0" borderId="0" xfId="57" applyFont="1" applyBorder="1" applyAlignment="1">
      <alignment horizontal="center"/>
      <protection/>
    </xf>
    <xf numFmtId="0" fontId="16" fillId="24" borderId="138" xfId="57" applyFont="1" applyFill="1" applyBorder="1" applyAlignment="1">
      <alignment horizontal="right" vertical="center" shrinkToFit="1"/>
      <protection/>
    </xf>
    <xf numFmtId="0" fontId="16" fillId="24" borderId="139" xfId="57" applyFont="1" applyFill="1" applyBorder="1" applyAlignment="1">
      <alignment horizontal="right" vertical="center" shrinkToFit="1"/>
      <protection/>
    </xf>
    <xf numFmtId="0" fontId="15" fillId="24" borderId="140" xfId="58" applyFont="1" applyFill="1" applyBorder="1" applyAlignment="1">
      <alignment horizontal="center" vertical="center" wrapText="1"/>
      <protection/>
    </xf>
    <xf numFmtId="0" fontId="15" fillId="24" borderId="141" xfId="58" applyFont="1" applyFill="1" applyBorder="1" applyAlignment="1">
      <alignment horizontal="center" vertical="center" wrapText="1"/>
      <protection/>
    </xf>
    <xf numFmtId="0" fontId="15" fillId="24" borderId="142" xfId="58" applyFont="1" applyFill="1" applyBorder="1" applyAlignment="1">
      <alignment horizontal="center"/>
      <protection/>
    </xf>
    <xf numFmtId="0" fontId="15" fillId="24" borderId="143" xfId="58" applyFont="1" applyFill="1" applyBorder="1" applyAlignment="1">
      <alignment horizontal="center"/>
      <protection/>
    </xf>
    <xf numFmtId="0" fontId="15" fillId="24" borderId="143" xfId="58" applyFont="1" applyFill="1" applyBorder="1" applyAlignment="1">
      <alignment horizontal="center" vertical="center"/>
      <protection/>
    </xf>
    <xf numFmtId="0" fontId="15" fillId="24" borderId="48" xfId="58" applyFont="1" applyFill="1" applyBorder="1" applyAlignment="1">
      <alignment horizontal="center" vertical="center"/>
      <protection/>
    </xf>
    <xf numFmtId="0" fontId="15" fillId="24" borderId="94" xfId="58" applyFont="1" applyFill="1" applyBorder="1" applyAlignment="1">
      <alignment horizontal="center" vertical="center"/>
      <protection/>
    </xf>
    <xf numFmtId="0" fontId="6" fillId="0" borderId="0" xfId="59" applyFont="1" applyBorder="1" applyAlignment="1">
      <alignment horizontal="center"/>
      <protection/>
    </xf>
    <xf numFmtId="3" fontId="71" fillId="0" borderId="87" xfId="60" applyNumberFormat="1" applyFont="1" applyBorder="1" applyAlignment="1">
      <alignment horizontal="right" wrapText="1"/>
      <protection/>
    </xf>
    <xf numFmtId="0" fontId="0" fillId="0" borderId="75" xfId="0" applyFont="1" applyBorder="1" applyAlignment="1">
      <alignment horizontal="right" wrapText="1"/>
    </xf>
    <xf numFmtId="3" fontId="71" fillId="0" borderId="29" xfId="60" applyNumberFormat="1" applyFont="1" applyBorder="1" applyAlignment="1">
      <alignment horizontal="right" wrapText="1"/>
      <protection/>
    </xf>
    <xf numFmtId="0" fontId="0" fillId="0" borderId="144" xfId="0" applyFont="1" applyBorder="1" applyAlignment="1">
      <alignment horizontal="right" wrapText="1"/>
    </xf>
    <xf numFmtId="3" fontId="71" fillId="0" borderId="145" xfId="60" applyNumberFormat="1" applyFont="1" applyBorder="1" applyAlignment="1">
      <alignment horizontal="right" wrapText="1"/>
      <protection/>
    </xf>
    <xf numFmtId="0" fontId="44" fillId="0" borderId="0" xfId="56" applyFont="1" applyBorder="1" applyAlignment="1">
      <alignment horizontal="left"/>
      <protection/>
    </xf>
    <xf numFmtId="0" fontId="9" fillId="0" borderId="0" xfId="60" applyFont="1" applyBorder="1" applyAlignment="1">
      <alignment horizontal="center"/>
      <protection/>
    </xf>
    <xf numFmtId="0" fontId="71" fillId="0" borderId="96" xfId="60" applyFont="1" applyBorder="1" applyAlignment="1">
      <alignment horizontal="right"/>
      <protection/>
    </xf>
    <xf numFmtId="0" fontId="9" fillId="26" borderId="108" xfId="60" applyFont="1" applyFill="1" applyBorder="1" applyAlignment="1">
      <alignment horizontal="center" vertical="center" wrapText="1"/>
      <protection/>
    </xf>
    <xf numFmtId="0" fontId="9" fillId="26" borderId="146" xfId="60" applyFont="1" applyFill="1" applyBorder="1" applyAlignment="1">
      <alignment horizontal="center" vertical="center" wrapText="1"/>
      <protection/>
    </xf>
    <xf numFmtId="0" fontId="9" fillId="26" borderId="37" xfId="60" applyFont="1" applyFill="1" applyBorder="1" applyAlignment="1">
      <alignment horizontal="center" vertical="center" wrapText="1"/>
      <protection/>
    </xf>
    <xf numFmtId="0" fontId="9" fillId="26" borderId="41" xfId="60" applyFont="1" applyFill="1" applyBorder="1" applyAlignment="1">
      <alignment horizontal="center" vertical="center" wrapText="1"/>
      <protection/>
    </xf>
    <xf numFmtId="0" fontId="9" fillId="26" borderId="94" xfId="60" applyFont="1" applyFill="1" applyBorder="1" applyAlignment="1">
      <alignment horizontal="center" vertical="center"/>
      <protection/>
    </xf>
    <xf numFmtId="0" fontId="9" fillId="26" borderId="147" xfId="60" applyFont="1" applyFill="1" applyBorder="1" applyAlignment="1">
      <alignment horizontal="center" vertical="center"/>
      <protection/>
    </xf>
    <xf numFmtId="0" fontId="9" fillId="26" borderId="42" xfId="60" applyFont="1" applyFill="1" applyBorder="1" applyAlignment="1">
      <alignment horizontal="center" vertical="center"/>
      <protection/>
    </xf>
    <xf numFmtId="0" fontId="9" fillId="26" borderId="148" xfId="60" applyFont="1" applyFill="1" applyBorder="1" applyAlignment="1">
      <alignment horizontal="center" vertical="center"/>
      <protection/>
    </xf>
    <xf numFmtId="3" fontId="9" fillId="0" borderId="29" xfId="60" applyNumberFormat="1" applyFont="1" applyBorder="1" applyAlignment="1">
      <alignment horizontal="right"/>
      <protection/>
    </xf>
    <xf numFmtId="3" fontId="9" fillId="0" borderId="144" xfId="60" applyNumberFormat="1" applyFont="1" applyBorder="1" applyAlignment="1">
      <alignment horizontal="right"/>
      <protection/>
    </xf>
    <xf numFmtId="3" fontId="71" fillId="0" borderId="145" xfId="60" applyNumberFormat="1" applyFont="1" applyBorder="1" applyAlignment="1">
      <alignment horizontal="right"/>
      <protection/>
    </xf>
    <xf numFmtId="3" fontId="71" fillId="0" borderId="144" xfId="60" applyNumberFormat="1" applyFont="1" applyBorder="1" applyAlignment="1">
      <alignment horizontal="right"/>
      <protection/>
    </xf>
    <xf numFmtId="3" fontId="71" fillId="0" borderId="29" xfId="60" applyNumberFormat="1" applyFont="1" applyBorder="1" applyAlignment="1">
      <alignment horizontal="right"/>
      <protection/>
    </xf>
    <xf numFmtId="0" fontId="72" fillId="0" borderId="87" xfId="60" applyFont="1" applyBorder="1" applyAlignment="1">
      <alignment horizontal="center" vertical="center" wrapText="1"/>
      <protection/>
    </xf>
    <xf numFmtId="0" fontId="72" fillId="0" borderId="75" xfId="60" applyFont="1" applyBorder="1" applyAlignment="1">
      <alignment horizontal="center" vertical="center" wrapText="1"/>
      <protection/>
    </xf>
    <xf numFmtId="3" fontId="72" fillId="0" borderId="145" xfId="60" applyNumberFormat="1" applyFont="1" applyBorder="1" applyAlignment="1">
      <alignment horizontal="right" wrapText="1"/>
      <protection/>
    </xf>
    <xf numFmtId="3" fontId="72" fillId="0" borderId="144" xfId="60" applyNumberFormat="1" applyFont="1" applyBorder="1" applyAlignment="1">
      <alignment horizontal="right" wrapText="1"/>
      <protection/>
    </xf>
    <xf numFmtId="3" fontId="71" fillId="0" borderId="149" xfId="60" applyNumberFormat="1" applyFont="1" applyBorder="1" applyAlignment="1">
      <alignment horizontal="right" wrapText="1"/>
      <protection/>
    </xf>
    <xf numFmtId="3" fontId="71" fillId="0" borderId="150" xfId="60" applyNumberFormat="1" applyFont="1" applyBorder="1" applyAlignment="1">
      <alignment horizontal="right" wrapText="1"/>
      <protection/>
    </xf>
    <xf numFmtId="3" fontId="71" fillId="0" borderId="151" xfId="60" applyNumberFormat="1" applyFont="1" applyBorder="1" applyAlignment="1">
      <alignment horizontal="right" wrapText="1"/>
      <protection/>
    </xf>
    <xf numFmtId="3" fontId="71" fillId="0" borderId="75" xfId="60" applyNumberFormat="1" applyFont="1" applyBorder="1" applyAlignment="1">
      <alignment horizontal="right" wrapText="1"/>
      <protection/>
    </xf>
    <xf numFmtId="3" fontId="72" fillId="0" borderId="87" xfId="60" applyNumberFormat="1" applyFont="1" applyBorder="1" applyAlignment="1">
      <alignment horizontal="right" wrapText="1"/>
      <protection/>
    </xf>
    <xf numFmtId="3" fontId="72" fillId="0" borderId="75" xfId="60" applyNumberFormat="1" applyFont="1" applyBorder="1" applyAlignment="1">
      <alignment horizontal="right" wrapText="1"/>
      <protection/>
    </xf>
    <xf numFmtId="0" fontId="72" fillId="0" borderId="87" xfId="60" applyFont="1" applyBorder="1" applyAlignment="1">
      <alignment horizontal="center" vertical="center" wrapText="1"/>
      <protection/>
    </xf>
    <xf numFmtId="0" fontId="72" fillId="0" borderId="75" xfId="60" applyFont="1" applyBorder="1" applyAlignment="1">
      <alignment horizontal="center" vertical="center" wrapText="1"/>
      <protection/>
    </xf>
    <xf numFmtId="3" fontId="73" fillId="0" borderId="87" xfId="60" applyNumberFormat="1" applyFont="1" applyBorder="1" applyAlignment="1">
      <alignment horizontal="right" wrapText="1"/>
      <protection/>
    </xf>
    <xf numFmtId="3" fontId="73" fillId="0" borderId="75" xfId="60" applyNumberFormat="1" applyFont="1" applyBorder="1" applyAlignment="1">
      <alignment horizontal="right" wrapText="1"/>
      <protection/>
    </xf>
    <xf numFmtId="3" fontId="9" fillId="0" borderId="87" xfId="60" applyNumberFormat="1" applyFont="1" applyBorder="1" applyAlignment="1">
      <alignment horizontal="right" wrapText="1"/>
      <protection/>
    </xf>
    <xf numFmtId="3" fontId="9" fillId="0" borderId="75" xfId="60" applyNumberFormat="1" applyFont="1" applyBorder="1" applyAlignment="1">
      <alignment horizontal="right" wrapText="1"/>
      <protection/>
    </xf>
    <xf numFmtId="0" fontId="9" fillId="0" borderId="87" xfId="60" applyFont="1" applyBorder="1" applyAlignment="1">
      <alignment horizontal="center" vertical="center" wrapText="1"/>
      <protection/>
    </xf>
    <xf numFmtId="0" fontId="9" fillId="0" borderId="75" xfId="60" applyFont="1" applyBorder="1" applyAlignment="1">
      <alignment horizontal="center" vertical="center" wrapText="1"/>
      <protection/>
    </xf>
    <xf numFmtId="0" fontId="71" fillId="0" borderId="87" xfId="60" applyFont="1" applyBorder="1" applyAlignment="1">
      <alignment horizontal="center" vertical="center" wrapText="1"/>
      <protection/>
    </xf>
    <xf numFmtId="0" fontId="71" fillId="0" borderId="117" xfId="60" applyFont="1" applyBorder="1" applyAlignment="1">
      <alignment horizontal="center" vertical="center" wrapText="1"/>
      <protection/>
    </xf>
    <xf numFmtId="0" fontId="71" fillId="0" borderId="75" xfId="60" applyFont="1" applyBorder="1" applyAlignment="1">
      <alignment horizontal="center" vertical="center" wrapText="1"/>
      <protection/>
    </xf>
    <xf numFmtId="3" fontId="71" fillId="0" borderId="87" xfId="60" applyNumberFormat="1" applyFont="1" applyBorder="1" applyAlignment="1">
      <alignment horizontal="center" wrapText="1"/>
      <protection/>
    </xf>
    <xf numFmtId="3" fontId="71" fillId="0" borderId="117" xfId="60" applyNumberFormat="1" applyFont="1" applyBorder="1" applyAlignment="1">
      <alignment horizontal="center" wrapText="1"/>
      <protection/>
    </xf>
    <xf numFmtId="3" fontId="71" fillId="0" borderId="75" xfId="60" applyNumberFormat="1" applyFont="1" applyBorder="1" applyAlignment="1">
      <alignment horizontal="center" wrapText="1"/>
      <protection/>
    </xf>
    <xf numFmtId="3" fontId="71" fillId="0" borderId="87" xfId="60" applyNumberFormat="1" applyFont="1" applyBorder="1" applyAlignment="1">
      <alignment horizontal="right"/>
      <protection/>
    </xf>
    <xf numFmtId="3" fontId="71" fillId="0" borderId="75" xfId="60" applyNumberFormat="1" applyFont="1" applyBorder="1" applyAlignment="1">
      <alignment horizontal="right"/>
      <protection/>
    </xf>
    <xf numFmtId="3" fontId="9" fillId="0" borderId="87" xfId="60" applyNumberFormat="1" applyFont="1" applyBorder="1" applyAlignment="1">
      <alignment horizontal="right"/>
      <protection/>
    </xf>
    <xf numFmtId="3" fontId="9" fillId="0" borderId="75" xfId="60" applyNumberFormat="1" applyFont="1" applyBorder="1" applyAlignment="1">
      <alignment horizontal="right"/>
      <protection/>
    </xf>
    <xf numFmtId="3" fontId="9" fillId="20" borderId="87" xfId="60" applyNumberFormat="1" applyFont="1" applyFill="1" applyBorder="1" applyAlignment="1">
      <alignment horizontal="right"/>
      <protection/>
    </xf>
    <xf numFmtId="3" fontId="9" fillId="20" borderId="75" xfId="60" applyNumberFormat="1" applyFont="1" applyFill="1" applyBorder="1" applyAlignment="1">
      <alignment horizontal="right"/>
      <protection/>
    </xf>
    <xf numFmtId="3" fontId="71" fillId="0" borderId="30" xfId="60" applyNumberFormat="1" applyFont="1" applyBorder="1" applyAlignment="1">
      <alignment horizontal="right"/>
      <protection/>
    </xf>
    <xf numFmtId="0" fontId="9" fillId="0" borderId="87" xfId="60" applyFont="1" applyBorder="1" applyAlignment="1">
      <alignment horizontal="center" vertical="center"/>
      <protection/>
    </xf>
    <xf numFmtId="0" fontId="9" fillId="0" borderId="75" xfId="60" applyFont="1" applyBorder="1" applyAlignment="1">
      <alignment horizontal="center" vertical="center"/>
      <protection/>
    </xf>
    <xf numFmtId="0" fontId="9" fillId="0" borderId="87" xfId="60" applyFont="1" applyBorder="1" applyAlignment="1">
      <alignment horizontal="center" vertical="center"/>
      <protection/>
    </xf>
    <xf numFmtId="0" fontId="9" fillId="0" borderId="117" xfId="60" applyFont="1" applyBorder="1" applyAlignment="1">
      <alignment horizontal="center" vertical="center"/>
      <protection/>
    </xf>
    <xf numFmtId="0" fontId="9" fillId="0" borderId="75" xfId="60" applyFont="1" applyBorder="1" applyAlignment="1">
      <alignment horizontal="center" vertical="center"/>
      <protection/>
    </xf>
    <xf numFmtId="3" fontId="71" fillId="0" borderId="87" xfId="60" applyNumberFormat="1" applyFont="1" applyBorder="1" applyAlignment="1">
      <alignment horizontal="center"/>
      <protection/>
    </xf>
    <xf numFmtId="3" fontId="71" fillId="0" borderId="117" xfId="60" applyNumberFormat="1" applyFont="1" applyBorder="1" applyAlignment="1">
      <alignment horizontal="center"/>
      <protection/>
    </xf>
    <xf numFmtId="3" fontId="71" fillId="0" borderId="75" xfId="60" applyNumberFormat="1" applyFont="1" applyBorder="1" applyAlignment="1">
      <alignment horizontal="center"/>
      <protection/>
    </xf>
    <xf numFmtId="0" fontId="9" fillId="20" borderId="87" xfId="60" applyFont="1" applyFill="1" applyBorder="1" applyAlignment="1">
      <alignment horizontal="center" vertical="center"/>
      <protection/>
    </xf>
    <xf numFmtId="0" fontId="9" fillId="20" borderId="75" xfId="60" applyFont="1" applyFill="1" applyBorder="1" applyAlignment="1">
      <alignment horizontal="center" vertical="center"/>
      <protection/>
    </xf>
    <xf numFmtId="0" fontId="57" fillId="0" borderId="0" xfId="56" applyFont="1" applyBorder="1" applyAlignment="1">
      <alignment horizontal="left"/>
      <protection/>
    </xf>
    <xf numFmtId="3" fontId="9" fillId="0" borderId="87" xfId="60" applyNumberFormat="1" applyFont="1" applyBorder="1" applyAlignment="1">
      <alignment horizontal="right"/>
      <protection/>
    </xf>
    <xf numFmtId="3" fontId="9" fillId="0" borderId="75" xfId="60" applyNumberFormat="1" applyFont="1" applyBorder="1" applyAlignment="1">
      <alignment horizontal="right"/>
      <protection/>
    </xf>
    <xf numFmtId="0" fontId="17" fillId="0" borderId="0" xfId="0" applyFont="1" applyAlignment="1">
      <alignment horizontal="center"/>
    </xf>
    <xf numFmtId="0" fontId="15" fillId="0" borderId="15" xfId="61" applyFont="1" applyBorder="1" applyAlignment="1">
      <alignment horizontal="center"/>
      <protection/>
    </xf>
    <xf numFmtId="0" fontId="15" fillId="0" borderId="102" xfId="61" applyFont="1" applyBorder="1" applyAlignment="1">
      <alignment horizontal="center"/>
      <protection/>
    </xf>
    <xf numFmtId="0" fontId="15" fillId="0" borderId="36" xfId="61" applyFont="1" applyBorder="1" applyAlignment="1">
      <alignment horizontal="center"/>
      <protection/>
    </xf>
    <xf numFmtId="0" fontId="14" fillId="0" borderId="0" xfId="61" applyFont="1" applyBorder="1" applyAlignment="1">
      <alignment horizontal="center"/>
      <protection/>
    </xf>
    <xf numFmtId="3" fontId="17" fillId="0" borderId="123" xfId="61" applyNumberFormat="1" applyFont="1" applyBorder="1" applyAlignment="1">
      <alignment horizontal="right"/>
      <protection/>
    </xf>
    <xf numFmtId="164" fontId="0" fillId="0" borderId="51" xfId="43" applyNumberFormat="1" applyBorder="1" applyAlignment="1">
      <alignment horizontal="center" vertical="center"/>
    </xf>
    <xf numFmtId="164" fontId="0" fillId="0" borderId="44" xfId="43" applyNumberFormat="1" applyBorder="1" applyAlignment="1">
      <alignment horizontal="center" vertical="center"/>
    </xf>
    <xf numFmtId="0" fontId="17" fillId="0" borderId="98" xfId="0" applyFont="1" applyBorder="1" applyAlignment="1">
      <alignment horizontal="right"/>
    </xf>
    <xf numFmtId="43" fontId="14" fillId="0" borderId="0" xfId="43" applyFont="1" applyBorder="1" applyAlignment="1">
      <alignment horizontal="center"/>
    </xf>
    <xf numFmtId="0" fontId="15" fillId="0" borderId="0" xfId="61" applyFont="1" applyAlignment="1">
      <alignment horizontal="center"/>
      <protection/>
    </xf>
    <xf numFmtId="0" fontId="50" fillId="26" borderId="28" xfId="63" applyFont="1" applyFill="1" applyBorder="1" applyAlignment="1">
      <alignment horizontal="center" vertical="center" wrapText="1"/>
      <protection/>
    </xf>
    <xf numFmtId="0" fontId="48" fillId="0" borderId="0" xfId="63" applyFont="1" applyBorder="1" applyAlignment="1">
      <alignment horizontal="center"/>
      <protection/>
    </xf>
    <xf numFmtId="0" fontId="49" fillId="0" borderId="0" xfId="63" applyFont="1" applyBorder="1" applyAlignment="1">
      <alignment horizontal="center"/>
      <protection/>
    </xf>
    <xf numFmtId="0" fontId="46" fillId="0" borderId="0" xfId="63" applyFont="1" applyBorder="1" applyAlignment="1">
      <alignment horizontal="right"/>
      <protection/>
    </xf>
    <xf numFmtId="0" fontId="50" fillId="26" borderId="28" xfId="63" applyFont="1" applyFill="1" applyBorder="1" applyAlignment="1">
      <alignment horizontal="center" vertical="center"/>
      <protection/>
    </xf>
    <xf numFmtId="0" fontId="50" fillId="26" borderId="37" xfId="63" applyFont="1" applyFill="1" applyBorder="1" applyAlignment="1">
      <alignment horizontal="center" vertical="center" wrapText="1"/>
      <protection/>
    </xf>
    <xf numFmtId="0" fontId="4" fillId="0" borderId="41" xfId="63" applyFont="1" applyBorder="1" applyAlignment="1">
      <alignment horizontal="center"/>
      <protection/>
    </xf>
    <xf numFmtId="0" fontId="4" fillId="14" borderId="41" xfId="63" applyFont="1" applyFill="1" applyBorder="1" applyAlignment="1">
      <alignment horizontal="center" wrapText="1"/>
      <protection/>
    </xf>
    <xf numFmtId="0" fontId="15" fillId="0" borderId="0" xfId="0" applyFont="1" applyAlignment="1">
      <alignment horizontal="center"/>
    </xf>
    <xf numFmtId="0" fontId="42" fillId="20" borderId="57" xfId="72" applyFont="1" applyFill="1" applyBorder="1" applyAlignment="1">
      <alignment horizontal="center" vertical="top" wrapText="1"/>
      <protection/>
    </xf>
    <xf numFmtId="0" fontId="3" fillId="20" borderId="58" xfId="72" applyFont="1" applyFill="1" applyBorder="1">
      <alignment/>
      <protection/>
    </xf>
    <xf numFmtId="0" fontId="3" fillId="20" borderId="97" xfId="72" applyFont="1" applyFill="1" applyBorder="1">
      <alignment/>
      <protection/>
    </xf>
    <xf numFmtId="0" fontId="15" fillId="28" borderId="28" xfId="73" applyFont="1" applyFill="1" applyBorder="1" applyAlignment="1">
      <alignment horizontal="center" vertical="center"/>
      <protection/>
    </xf>
    <xf numFmtId="0" fontId="15" fillId="28" borderId="28" xfId="73" applyFont="1" applyFill="1" applyBorder="1" applyAlignment="1">
      <alignment horizontal="center"/>
      <protection/>
    </xf>
    <xf numFmtId="0" fontId="58" fillId="0" borderId="0" xfId="73" applyFont="1" applyAlignment="1">
      <alignment horizontal="right"/>
      <protection/>
    </xf>
    <xf numFmtId="0" fontId="56" fillId="0" borderId="0" xfId="73" applyFont="1" applyAlignment="1">
      <alignment horizontal="center"/>
      <protection/>
    </xf>
    <xf numFmtId="0" fontId="17" fillId="0" borderId="0" xfId="73" applyFont="1" applyAlignment="1">
      <alignment horizontal="right"/>
      <protection/>
    </xf>
    <xf numFmtId="0" fontId="15" fillId="28" borderId="29" xfId="73" applyFont="1" applyFill="1" applyBorder="1" applyAlignment="1">
      <alignment horizontal="center" vertical="center"/>
      <protection/>
    </xf>
    <xf numFmtId="0" fontId="15" fillId="28" borderId="144" xfId="73" applyFont="1" applyFill="1" applyBorder="1" applyAlignment="1">
      <alignment horizontal="center" vertical="center"/>
      <protection/>
    </xf>
    <xf numFmtId="0" fontId="0" fillId="0" borderId="28" xfId="73" applyFont="1" applyBorder="1">
      <alignment/>
      <protection/>
    </xf>
    <xf numFmtId="0" fontId="15" fillId="28" borderId="28" xfId="73" applyFont="1" applyFill="1" applyBorder="1" applyAlignment="1">
      <alignment horizontal="center" vertical="center"/>
      <protection/>
    </xf>
    <xf numFmtId="0" fontId="42" fillId="14" borderId="0" xfId="0" applyFont="1" applyAlignment="1">
      <alignment horizontal="center" vertical="top" wrapText="1"/>
    </xf>
    <xf numFmtId="0" fontId="0" fillId="0" borderId="0" xfId="0" applyAlignment="1">
      <alignment/>
    </xf>
    <xf numFmtId="0" fontId="14" fillId="0" borderId="152" xfId="64" applyFont="1" applyBorder="1" applyAlignment="1">
      <alignment horizontal="left" vertical="center"/>
      <protection/>
    </xf>
    <xf numFmtId="0" fontId="14" fillId="0" borderId="153" xfId="64" applyFont="1" applyBorder="1" applyAlignment="1">
      <alignment horizontal="left" vertical="center"/>
      <protection/>
    </xf>
    <xf numFmtId="0" fontId="14" fillId="0" borderId="63" xfId="64" applyFont="1" applyBorder="1" applyAlignment="1">
      <alignment horizontal="left" vertical="center"/>
      <protection/>
    </xf>
    <xf numFmtId="0" fontId="15" fillId="0" borderId="45" xfId="64" applyFont="1" applyBorder="1" applyAlignment="1">
      <alignment horizontal="center" vertical="center"/>
      <protection/>
    </xf>
    <xf numFmtId="0" fontId="15" fillId="0" borderId="46" xfId="64" applyFont="1" applyBorder="1" applyAlignment="1">
      <alignment horizontal="center" vertical="center"/>
      <protection/>
    </xf>
    <xf numFmtId="0" fontId="15" fillId="24" borderId="45" xfId="64" applyFont="1" applyFill="1" applyBorder="1" applyAlignment="1">
      <alignment horizontal="center" vertical="center"/>
      <protection/>
    </xf>
    <xf numFmtId="0" fontId="15" fillId="24" borderId="46" xfId="64" applyFont="1" applyFill="1" applyBorder="1" applyAlignment="1">
      <alignment horizontal="center" vertical="center"/>
      <protection/>
    </xf>
    <xf numFmtId="0" fontId="14" fillId="0" borderId="15" xfId="64" applyFont="1" applyBorder="1" applyAlignment="1">
      <alignment horizontal="left" vertical="center"/>
      <protection/>
    </xf>
    <xf numFmtId="0" fontId="14" fillId="0" borderId="102" xfId="64" applyFont="1" applyBorder="1" applyAlignment="1">
      <alignment horizontal="left" vertical="center"/>
      <protection/>
    </xf>
    <xf numFmtId="0" fontId="14" fillId="0" borderId="36" xfId="64" applyFont="1" applyBorder="1" applyAlignment="1">
      <alignment horizontal="left" vertical="center"/>
      <protection/>
    </xf>
    <xf numFmtId="0" fontId="0" fillId="0" borderId="154" xfId="64" applyFont="1" applyBorder="1" applyAlignment="1">
      <alignment horizontal="center"/>
      <protection/>
    </xf>
    <xf numFmtId="0" fontId="0" fillId="0" borderId="141" xfId="64" applyFont="1" applyBorder="1" applyAlignment="1">
      <alignment horizontal="center"/>
      <protection/>
    </xf>
    <xf numFmtId="0" fontId="0" fillId="0" borderId="103" xfId="64" applyFont="1" applyBorder="1" applyAlignment="1">
      <alignment horizontal="center"/>
      <protection/>
    </xf>
    <xf numFmtId="0" fontId="14" fillId="0" borderId="0" xfId="64" applyFont="1" applyAlignment="1">
      <alignment horizontal="center"/>
      <protection/>
    </xf>
    <xf numFmtId="0" fontId="0" fillId="0" borderId="28" xfId="67" applyFont="1" applyBorder="1">
      <alignment/>
      <protection/>
    </xf>
    <xf numFmtId="0" fontId="41" fillId="0" borderId="0" xfId="67" applyFont="1" applyBorder="1" applyAlignment="1">
      <alignment horizontal="center"/>
      <protection/>
    </xf>
    <xf numFmtId="0" fontId="15" fillId="26" borderId="28" xfId="67" applyFont="1" applyFill="1" applyBorder="1" applyAlignment="1">
      <alignment horizontal="center" vertical="center"/>
      <protection/>
    </xf>
    <xf numFmtId="0" fontId="41" fillId="0" borderId="0" xfId="68" applyFont="1" applyAlignment="1">
      <alignment horizontal="center"/>
      <protection/>
    </xf>
    <xf numFmtId="0" fontId="59" fillId="0" borderId="0" xfId="0" applyFont="1" applyBorder="1" applyAlignment="1">
      <alignment horizontal="left"/>
    </xf>
    <xf numFmtId="0" fontId="41" fillId="0" borderId="0" xfId="0" applyFont="1" applyBorder="1" applyAlignment="1">
      <alignment horizontal="center"/>
    </xf>
    <xf numFmtId="0" fontId="17" fillId="0" borderId="96" xfId="0" applyFont="1" applyBorder="1" applyAlignment="1">
      <alignment horizontal="right"/>
    </xf>
    <xf numFmtId="0" fontId="60" fillId="0" borderId="0" xfId="69" applyFont="1" applyBorder="1" applyAlignment="1">
      <alignment horizontal="center"/>
      <protection/>
    </xf>
    <xf numFmtId="0" fontId="61" fillId="0" borderId="96" xfId="69" applyFont="1" applyBorder="1" applyAlignment="1">
      <alignment horizontal="right"/>
      <protection/>
    </xf>
    <xf numFmtId="0" fontId="74" fillId="0" borderId="0" xfId="56" applyFont="1" applyBorder="1" applyAlignment="1">
      <alignment horizontal="center"/>
      <protection/>
    </xf>
    <xf numFmtId="0" fontId="61" fillId="0" borderId="0" xfId="0" applyFont="1" applyAlignment="1">
      <alignment/>
    </xf>
    <xf numFmtId="0" fontId="60" fillId="30" borderId="28" xfId="69" applyFont="1" applyFill="1" applyBorder="1" applyAlignment="1">
      <alignment horizontal="center" wrapText="1"/>
      <protection/>
    </xf>
    <xf numFmtId="0" fontId="60" fillId="30" borderId="28" xfId="69" applyFont="1" applyFill="1" applyBorder="1" applyAlignment="1">
      <alignment horizontal="center" vertical="center"/>
      <protection/>
    </xf>
    <xf numFmtId="0" fontId="60" fillId="30" borderId="28" xfId="69" applyFont="1" applyFill="1" applyBorder="1" applyAlignment="1">
      <alignment horizontal="center"/>
      <protection/>
    </xf>
    <xf numFmtId="0" fontId="59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6" fillId="0" borderId="0" xfId="70" applyFont="1" applyBorder="1" applyAlignment="1">
      <alignment horizontal="center"/>
      <protection/>
    </xf>
    <xf numFmtId="0" fontId="5" fillId="0" borderId="0" xfId="56" applyFont="1" applyBorder="1" applyAlignment="1">
      <alignment horizontal="left"/>
      <protection/>
    </xf>
    <xf numFmtId="0" fontId="14" fillId="0" borderId="0" xfId="65" applyFont="1" applyAlignment="1">
      <alignment horizontal="center"/>
      <protection/>
    </xf>
    <xf numFmtId="0" fontId="17" fillId="0" borderId="0" xfId="57" applyFont="1" applyBorder="1" applyAlignment="1">
      <alignment horizontal="right"/>
      <protection/>
    </xf>
    <xf numFmtId="0" fontId="13" fillId="24" borderId="129" xfId="57" applyFont="1" applyFill="1" applyBorder="1" applyAlignment="1">
      <alignment horizontal="center" vertical="center" wrapText="1"/>
      <protection/>
    </xf>
    <xf numFmtId="0" fontId="13" fillId="24" borderId="100" xfId="57" applyFont="1" applyFill="1" applyBorder="1" applyAlignment="1">
      <alignment horizontal="center" vertical="center" wrapText="1"/>
      <protection/>
    </xf>
    <xf numFmtId="0" fontId="13" fillId="24" borderId="39" xfId="57" applyFont="1" applyFill="1" applyBorder="1" applyAlignment="1">
      <alignment horizontal="center" vertical="center" wrapText="1"/>
      <protection/>
    </xf>
    <xf numFmtId="0" fontId="13" fillId="24" borderId="124" xfId="57" applyFont="1" applyFill="1" applyBorder="1" applyAlignment="1">
      <alignment horizontal="center" vertical="center"/>
      <protection/>
    </xf>
    <xf numFmtId="0" fontId="13" fillId="24" borderId="48" xfId="57" applyFont="1" applyFill="1" applyBorder="1" applyAlignment="1">
      <alignment horizontal="center" vertical="center"/>
      <protection/>
    </xf>
    <xf numFmtId="0" fontId="13" fillId="24" borderId="52" xfId="57" applyFont="1" applyFill="1" applyBorder="1" applyAlignment="1">
      <alignment horizontal="center" vertical="center"/>
      <protection/>
    </xf>
    <xf numFmtId="0" fontId="13" fillId="24" borderId="155" xfId="57" applyFont="1" applyFill="1" applyBorder="1" applyAlignment="1">
      <alignment horizontal="center" vertical="center" wrapText="1"/>
      <protection/>
    </xf>
    <xf numFmtId="0" fontId="13" fillId="24" borderId="70" xfId="57" applyFont="1" applyFill="1" applyBorder="1" applyAlignment="1">
      <alignment horizontal="center" vertical="center" wrapText="1"/>
      <protection/>
    </xf>
    <xf numFmtId="0" fontId="13" fillId="24" borderId="156" xfId="57" applyFont="1" applyFill="1" applyBorder="1" applyAlignment="1">
      <alignment horizontal="center" vertical="center" wrapText="1"/>
      <protection/>
    </xf>
    <xf numFmtId="0" fontId="13" fillId="24" borderId="89" xfId="57" applyFont="1" applyFill="1" applyBorder="1" applyAlignment="1">
      <alignment horizontal="center" vertical="center" wrapText="1"/>
      <protection/>
    </xf>
    <xf numFmtId="0" fontId="13" fillId="24" borderId="98" xfId="57" applyFont="1" applyFill="1" applyBorder="1" applyAlignment="1">
      <alignment horizontal="center" vertical="center" wrapText="1"/>
      <protection/>
    </xf>
    <xf numFmtId="0" fontId="13" fillId="24" borderId="74" xfId="57" applyFont="1" applyFill="1" applyBorder="1" applyAlignment="1">
      <alignment horizontal="center" vertical="center" wrapText="1"/>
      <protection/>
    </xf>
    <xf numFmtId="0" fontId="16" fillId="24" borderId="126" xfId="57" applyFont="1" applyFill="1" applyBorder="1" applyAlignment="1">
      <alignment horizontal="center"/>
      <protection/>
    </xf>
    <xf numFmtId="0" fontId="16" fillId="24" borderId="122" xfId="57" applyFont="1" applyFill="1" applyBorder="1" applyAlignment="1">
      <alignment horizontal="center"/>
      <protection/>
    </xf>
    <xf numFmtId="0" fontId="16" fillId="24" borderId="70" xfId="57" applyFont="1" applyFill="1" applyBorder="1" applyAlignment="1">
      <alignment horizontal="center"/>
      <protection/>
    </xf>
    <xf numFmtId="0" fontId="13" fillId="24" borderId="29" xfId="57" applyFont="1" applyFill="1" applyBorder="1" applyAlignment="1">
      <alignment horizontal="center" vertical="center"/>
      <protection/>
    </xf>
    <xf numFmtId="0" fontId="13" fillId="24" borderId="116" xfId="57" applyFont="1" applyFill="1" applyBorder="1" applyAlignment="1">
      <alignment horizontal="center" vertical="center"/>
      <protection/>
    </xf>
    <xf numFmtId="0" fontId="13" fillId="24" borderId="144" xfId="57" applyFont="1" applyFill="1" applyBorder="1" applyAlignment="1">
      <alignment horizontal="center" vertical="center"/>
      <protection/>
    </xf>
    <xf numFmtId="0" fontId="13" fillId="24" borderId="145" xfId="57" applyFont="1" applyFill="1" applyBorder="1" applyAlignment="1">
      <alignment horizontal="center" vertical="center"/>
      <protection/>
    </xf>
    <xf numFmtId="0" fontId="13" fillId="24" borderId="29" xfId="57" applyFont="1" applyFill="1" applyBorder="1" applyAlignment="1">
      <alignment horizontal="center" vertical="center" wrapText="1"/>
      <protection/>
    </xf>
    <xf numFmtId="0" fontId="13" fillId="24" borderId="116" xfId="57" applyFont="1" applyFill="1" applyBorder="1" applyAlignment="1">
      <alignment horizontal="center" vertical="center" wrapText="1"/>
      <protection/>
    </xf>
    <xf numFmtId="0" fontId="13" fillId="24" borderId="144" xfId="57" applyFont="1" applyFill="1" applyBorder="1" applyAlignment="1">
      <alignment horizontal="center" vertical="center" wrapText="1"/>
      <protection/>
    </xf>
    <xf numFmtId="0" fontId="13" fillId="24" borderId="87" xfId="57" applyFont="1" applyFill="1" applyBorder="1" applyAlignment="1">
      <alignment horizontal="center" vertical="center"/>
      <protection/>
    </xf>
    <xf numFmtId="0" fontId="13" fillId="24" borderId="117" xfId="57" applyFont="1" applyFill="1" applyBorder="1" applyAlignment="1">
      <alignment horizontal="center" vertical="center"/>
      <protection/>
    </xf>
    <xf numFmtId="0" fontId="13" fillId="24" borderId="75" xfId="57" applyFont="1" applyFill="1" applyBorder="1" applyAlignment="1">
      <alignment horizontal="center" vertical="center"/>
      <protection/>
    </xf>
    <xf numFmtId="0" fontId="13" fillId="24" borderId="30" xfId="57" applyFont="1" applyFill="1" applyBorder="1" applyAlignment="1">
      <alignment horizontal="center" vertical="center"/>
      <protection/>
    </xf>
    <xf numFmtId="0" fontId="13" fillId="0" borderId="99" xfId="57" applyFont="1" applyBorder="1" applyAlignment="1">
      <alignment horizontal="center"/>
      <protection/>
    </xf>
    <xf numFmtId="0" fontId="18" fillId="24" borderId="59" xfId="61" applyFont="1" applyFill="1" applyBorder="1" applyAlignment="1">
      <alignment horizontal="center" vertical="center" wrapText="1"/>
      <protection/>
    </xf>
    <xf numFmtId="0" fontId="18" fillId="24" borderId="66" xfId="61" applyFont="1" applyFill="1" applyBorder="1" applyAlignment="1">
      <alignment horizontal="center" vertical="center" wrapText="1"/>
      <protection/>
    </xf>
    <xf numFmtId="0" fontId="76" fillId="0" borderId="0" xfId="62" applyFont="1" applyAlignment="1">
      <alignment horizontal="center"/>
      <protection/>
    </xf>
    <xf numFmtId="0" fontId="76" fillId="26" borderId="96" xfId="62" applyFont="1" applyFill="1" applyBorder="1" applyAlignment="1">
      <alignment horizontal="center"/>
      <protection/>
    </xf>
    <xf numFmtId="0" fontId="10" fillId="0" borderId="0" xfId="62" applyFont="1" applyAlignment="1">
      <alignment horizontal="left"/>
      <protection/>
    </xf>
    <xf numFmtId="0" fontId="10" fillId="0" borderId="0" xfId="62" applyFont="1" applyAlignment="1">
      <alignment horizontal="left" wrapText="1"/>
      <protection/>
    </xf>
    <xf numFmtId="0" fontId="10" fillId="0" borderId="0" xfId="62" applyFont="1" applyAlignment="1">
      <alignment horizontal="right" vertical="center"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Followed Hyperlink" xfId="53"/>
    <cellStyle name="Neutral" xfId="54"/>
    <cellStyle name="Normál 2" xfId="55"/>
    <cellStyle name="Normál_01 mell-bev" xfId="56"/>
    <cellStyle name="Normál_02 mell.-kiad" xfId="57"/>
    <cellStyle name="Normál_02a mell.-bev" xfId="58"/>
    <cellStyle name="Normál_03 mell" xfId="59"/>
    <cellStyle name="Normál_03A melléklet" xfId="60"/>
    <cellStyle name="Normál_04 mell" xfId="61"/>
    <cellStyle name="Normál_05 mell" xfId="62"/>
    <cellStyle name="Normál_06  sz  melléklet  pénzmaradvány JÓ" xfId="63"/>
    <cellStyle name="Normál_08 mell." xfId="64"/>
    <cellStyle name="Normál_09 mell." xfId="65"/>
    <cellStyle name="Normál_10 mell-kisebbség" xfId="66"/>
    <cellStyle name="Normál_11 mell" xfId="67"/>
    <cellStyle name="Normál_12. mell-közvetett tám" xfId="68"/>
    <cellStyle name="Normál_14. mell" xfId="69"/>
    <cellStyle name="Normál_3.B számú melléklet 2009. EU-s" xfId="70"/>
    <cellStyle name="Normál_5 melléklet EI Hivatal I.név" xfId="71"/>
    <cellStyle name="Normál_Feladatellatasi funkcio OMG_20120427 0" xfId="72"/>
    <cellStyle name="Normál_mérleg 8.sz mell.JÓ" xfId="73"/>
    <cellStyle name="Normál_Munka1" xfId="74"/>
    <cellStyle name="Note" xfId="75"/>
    <cellStyle name="Output" xfId="76"/>
    <cellStyle name="Currency" xfId="77"/>
    <cellStyle name="Currency [0]" xfId="78"/>
    <cellStyle name="Percent" xfId="79"/>
    <cellStyle name="Title" xfId="80"/>
    <cellStyle name="Total" xfId="81"/>
    <cellStyle name="Warning Text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46">
      <selection activeCell="A1" sqref="A1:E1"/>
    </sheetView>
  </sheetViews>
  <sheetFormatPr defaultColWidth="9.140625" defaultRowHeight="12.75"/>
  <cols>
    <col min="1" max="1" width="51.421875" style="0" bestFit="1" customWidth="1"/>
    <col min="2" max="3" width="11.140625" style="0" bestFit="1" customWidth="1"/>
    <col min="4" max="4" width="9.57421875" style="0" bestFit="1" customWidth="1"/>
    <col min="5" max="5" width="16.8515625" style="158" customWidth="1"/>
  </cols>
  <sheetData>
    <row r="1" spans="1:5" ht="12.75">
      <c r="A1" s="742" t="s">
        <v>430</v>
      </c>
      <c r="B1" s="743"/>
      <c r="C1" s="743"/>
      <c r="D1" s="743"/>
      <c r="E1" s="743"/>
    </row>
    <row r="3" spans="1:5" ht="15">
      <c r="A3" s="756" t="s">
        <v>646</v>
      </c>
      <c r="B3" s="756"/>
      <c r="C3" s="756"/>
      <c r="D3" s="756"/>
      <c r="E3" s="756"/>
    </row>
    <row r="4" spans="1:5" ht="15">
      <c r="A4" s="756" t="s">
        <v>794</v>
      </c>
      <c r="B4" s="756"/>
      <c r="C4" s="756"/>
      <c r="D4" s="756"/>
      <c r="E4" s="756"/>
    </row>
    <row r="5" spans="1:5" ht="13.5" thickBot="1">
      <c r="A5" s="30"/>
      <c r="B5" s="31"/>
      <c r="C5" s="146"/>
      <c r="D5" s="31"/>
      <c r="E5" s="221" t="s">
        <v>780</v>
      </c>
    </row>
    <row r="6" spans="1:5" ht="26.25" thickBot="1">
      <c r="A6" s="40" t="s">
        <v>593</v>
      </c>
      <c r="B6" s="41" t="s">
        <v>771</v>
      </c>
      <c r="C6" s="41" t="s">
        <v>701</v>
      </c>
      <c r="D6" s="476" t="s">
        <v>787</v>
      </c>
      <c r="E6" s="478" t="s">
        <v>788</v>
      </c>
    </row>
    <row r="7" spans="1:5" ht="13.5" thickBot="1">
      <c r="A7" s="474" t="s">
        <v>594</v>
      </c>
      <c r="B7" s="475"/>
      <c r="C7" s="475"/>
      <c r="D7" s="477"/>
      <c r="E7" s="479"/>
    </row>
    <row r="8" spans="1:5" ht="12.75">
      <c r="A8" s="471" t="s">
        <v>729</v>
      </c>
      <c r="B8" s="472">
        <v>26738</v>
      </c>
      <c r="C8" s="472">
        <v>25238</v>
      </c>
      <c r="D8" s="595">
        <v>27836</v>
      </c>
      <c r="E8" s="473">
        <f>D8/C8</f>
        <v>1.1029400110943814</v>
      </c>
    </row>
    <row r="9" spans="1:5" ht="12.75">
      <c r="A9" s="36" t="s">
        <v>727</v>
      </c>
      <c r="B9" s="42">
        <v>0</v>
      </c>
      <c r="C9" s="42">
        <v>1500</v>
      </c>
      <c r="D9" s="222"/>
      <c r="E9" s="230">
        <f>D9/C9</f>
        <v>0</v>
      </c>
    </row>
    <row r="10" spans="1:7" ht="12.75">
      <c r="A10" s="36" t="s">
        <v>690</v>
      </c>
      <c r="B10" s="42">
        <v>104829</v>
      </c>
      <c r="C10" s="42">
        <v>104829</v>
      </c>
      <c r="D10" s="222">
        <v>105201</v>
      </c>
      <c r="E10" s="230">
        <f aca="true" t="shared" si="0" ref="E10:E54">D10/C10</f>
        <v>1.003548636350628</v>
      </c>
      <c r="G10" s="72"/>
    </row>
    <row r="11" spans="1:5" ht="14.25" customHeight="1">
      <c r="A11" s="43" t="s">
        <v>234</v>
      </c>
      <c r="B11" s="37">
        <v>25000</v>
      </c>
      <c r="C11" s="37">
        <v>3500</v>
      </c>
      <c r="D11" s="223">
        <v>3423</v>
      </c>
      <c r="E11" s="230">
        <f t="shared" si="0"/>
        <v>0.978</v>
      </c>
    </row>
    <row r="12" spans="1:5" ht="14.25" customHeight="1">
      <c r="A12" s="43" t="s">
        <v>730</v>
      </c>
      <c r="B12" s="37">
        <v>0</v>
      </c>
      <c r="C12" s="37">
        <v>15000</v>
      </c>
      <c r="D12" s="223">
        <v>15000</v>
      </c>
      <c r="E12" s="230">
        <f t="shared" si="0"/>
        <v>1</v>
      </c>
    </row>
    <row r="13" spans="1:5" ht="13.5" customHeight="1">
      <c r="A13" s="43" t="s">
        <v>691</v>
      </c>
      <c r="B13" s="37">
        <v>1453</v>
      </c>
      <c r="C13" s="37">
        <v>1453</v>
      </c>
      <c r="D13" s="223"/>
      <c r="E13" s="230">
        <f t="shared" si="0"/>
        <v>0</v>
      </c>
    </row>
    <row r="14" spans="1:5" ht="12.75">
      <c r="A14" s="44" t="s">
        <v>660</v>
      </c>
      <c r="B14" s="32">
        <v>1270</v>
      </c>
      <c r="C14" s="32">
        <v>0</v>
      </c>
      <c r="D14" s="224"/>
      <c r="E14" s="230"/>
    </row>
    <row r="15" spans="1:5" ht="12.75">
      <c r="A15" s="44" t="s">
        <v>692</v>
      </c>
      <c r="B15" s="32">
        <v>500</v>
      </c>
      <c r="C15" s="32">
        <v>500</v>
      </c>
      <c r="D15" s="224"/>
      <c r="E15" s="230">
        <f t="shared" si="0"/>
        <v>0</v>
      </c>
    </row>
    <row r="16" spans="1:5" ht="12.75">
      <c r="A16" s="44" t="s">
        <v>661</v>
      </c>
      <c r="B16" s="32">
        <v>400</v>
      </c>
      <c r="C16" s="32">
        <v>400</v>
      </c>
      <c r="D16" s="224"/>
      <c r="E16" s="230">
        <f t="shared" si="0"/>
        <v>0</v>
      </c>
    </row>
    <row r="17" spans="1:5" ht="12.75">
      <c r="A17" s="45" t="s">
        <v>681</v>
      </c>
      <c r="B17" s="33">
        <v>3528</v>
      </c>
      <c r="C17" s="33">
        <v>3528</v>
      </c>
      <c r="D17" s="225"/>
      <c r="E17" s="230">
        <f t="shared" si="0"/>
        <v>0</v>
      </c>
    </row>
    <row r="18" spans="1:5" ht="12.75">
      <c r="A18" s="45" t="s">
        <v>695</v>
      </c>
      <c r="B18" s="33">
        <v>3683</v>
      </c>
      <c r="C18" s="33">
        <v>3683</v>
      </c>
      <c r="D18" s="225"/>
      <c r="E18" s="230">
        <f t="shared" si="0"/>
        <v>0</v>
      </c>
    </row>
    <row r="19" spans="1:5" ht="12.75">
      <c r="A19" s="45" t="s">
        <v>698</v>
      </c>
      <c r="B19" s="33">
        <v>400</v>
      </c>
      <c r="C19" s="33">
        <v>0</v>
      </c>
      <c r="D19" s="225"/>
      <c r="E19" s="230"/>
    </row>
    <row r="20" spans="1:5" ht="12.75">
      <c r="A20" s="82" t="s">
        <v>726</v>
      </c>
      <c r="B20" s="33">
        <v>0</v>
      </c>
      <c r="C20" s="33">
        <v>785</v>
      </c>
      <c r="D20" s="225">
        <v>785</v>
      </c>
      <c r="E20" s="230">
        <f t="shared" si="0"/>
        <v>1</v>
      </c>
    </row>
    <row r="21" spans="1:5" ht="12.75">
      <c r="A21" s="82" t="s">
        <v>232</v>
      </c>
      <c r="B21" s="33"/>
      <c r="C21" s="33"/>
      <c r="D21" s="225">
        <v>2567</v>
      </c>
      <c r="E21" s="230"/>
    </row>
    <row r="22" spans="1:5" ht="12.75">
      <c r="A22" s="82" t="s">
        <v>233</v>
      </c>
      <c r="B22" s="33"/>
      <c r="C22" s="33"/>
      <c r="D22" s="225">
        <v>1450</v>
      </c>
      <c r="E22" s="230"/>
    </row>
    <row r="23" spans="1:5" ht="12.75">
      <c r="A23" s="34" t="s">
        <v>595</v>
      </c>
      <c r="B23" s="38">
        <f>SUM(B8:B20)</f>
        <v>167801</v>
      </c>
      <c r="C23" s="38">
        <f>SUM(C8:C20)</f>
        <v>160416</v>
      </c>
      <c r="D23" s="226">
        <f>SUM(D8:D22)</f>
        <v>156262</v>
      </c>
      <c r="E23" s="233">
        <f t="shared" si="0"/>
        <v>0.9741048274486336</v>
      </c>
    </row>
    <row r="24" spans="1:5" ht="12.75">
      <c r="A24" s="34"/>
      <c r="B24" s="38"/>
      <c r="C24" s="38"/>
      <c r="D24" s="226"/>
      <c r="E24" s="230"/>
    </row>
    <row r="25" spans="1:5" ht="12.75">
      <c r="A25" s="35" t="s">
        <v>596</v>
      </c>
      <c r="B25" s="38">
        <v>101132</v>
      </c>
      <c r="C25" s="38">
        <v>62828</v>
      </c>
      <c r="D25" s="226"/>
      <c r="E25" s="233">
        <f t="shared" si="0"/>
        <v>0</v>
      </c>
    </row>
    <row r="26" spans="1:5" ht="12.75">
      <c r="A26" s="36"/>
      <c r="B26" s="37"/>
      <c r="C26" s="37"/>
      <c r="D26" s="223"/>
      <c r="E26" s="230"/>
    </row>
    <row r="27" spans="1:5" ht="12.75">
      <c r="A27" s="36"/>
      <c r="B27" s="37"/>
      <c r="C27" s="37"/>
      <c r="D27" s="223"/>
      <c r="E27" s="230"/>
    </row>
    <row r="28" spans="1:5" ht="12.75">
      <c r="A28" s="34" t="s">
        <v>597</v>
      </c>
      <c r="B28" s="38">
        <v>0</v>
      </c>
      <c r="C28" s="38">
        <v>0</v>
      </c>
      <c r="D28" s="226">
        <v>0</v>
      </c>
      <c r="E28" s="233"/>
    </row>
    <row r="29" spans="1:5" ht="12.75">
      <c r="A29" s="34"/>
      <c r="B29" s="37"/>
      <c r="C29" s="37"/>
      <c r="D29" s="223"/>
      <c r="E29" s="230"/>
    </row>
    <row r="30" spans="1:5" ht="12.75">
      <c r="A30" s="35" t="s">
        <v>598</v>
      </c>
      <c r="B30" s="38"/>
      <c r="C30" s="38"/>
      <c r="D30" s="226"/>
      <c r="E30" s="230"/>
    </row>
    <row r="31" spans="1:5" ht="12.75">
      <c r="A31" s="36" t="s">
        <v>622</v>
      </c>
      <c r="B31" s="37">
        <v>50000</v>
      </c>
      <c r="C31" s="37">
        <v>50000</v>
      </c>
      <c r="D31" s="223">
        <v>50000</v>
      </c>
      <c r="E31" s="230">
        <f t="shared" si="0"/>
        <v>1</v>
      </c>
    </row>
    <row r="32" spans="1:5" ht="12.75">
      <c r="A32" s="36" t="s">
        <v>599</v>
      </c>
      <c r="B32" s="37">
        <v>3807</v>
      </c>
      <c r="C32" s="37">
        <v>3807</v>
      </c>
      <c r="D32" s="223">
        <v>3807</v>
      </c>
      <c r="E32" s="230">
        <f t="shared" si="0"/>
        <v>1</v>
      </c>
    </row>
    <row r="33" spans="1:5" ht="12.75">
      <c r="A33" s="36" t="s">
        <v>600</v>
      </c>
      <c r="B33" s="37">
        <v>1000</v>
      </c>
      <c r="C33" s="37">
        <v>24573</v>
      </c>
      <c r="D33" s="223">
        <v>28881</v>
      </c>
      <c r="E33" s="230">
        <f t="shared" si="0"/>
        <v>1.175314369429862</v>
      </c>
    </row>
    <row r="34" spans="1:5" ht="12.75">
      <c r="A34" s="34" t="s">
        <v>601</v>
      </c>
      <c r="B34" s="38">
        <f>SUM(B31:B33)</f>
        <v>54807</v>
      </c>
      <c r="C34" s="38">
        <f>SUM(C31:C33)</f>
        <v>78380</v>
      </c>
      <c r="D34" s="226">
        <f>SUM(D31:D33)</f>
        <v>82688</v>
      </c>
      <c r="E34" s="233">
        <f t="shared" si="0"/>
        <v>1.0549630007655013</v>
      </c>
    </row>
    <row r="35" spans="1:5" ht="12.75">
      <c r="A35" s="36"/>
      <c r="B35" s="37"/>
      <c r="C35" s="37"/>
      <c r="D35" s="223"/>
      <c r="E35" s="230"/>
    </row>
    <row r="36" spans="1:5" ht="12.75">
      <c r="A36" s="39" t="s">
        <v>700</v>
      </c>
      <c r="B36" s="38">
        <v>39087</v>
      </c>
      <c r="C36" s="38">
        <v>7119</v>
      </c>
      <c r="D36" s="226">
        <v>0</v>
      </c>
      <c r="E36" s="233">
        <f t="shared" si="0"/>
        <v>0</v>
      </c>
    </row>
    <row r="37" spans="1:5" ht="12.75">
      <c r="A37" s="46" t="s">
        <v>670</v>
      </c>
      <c r="B37" s="38"/>
      <c r="C37" s="38"/>
      <c r="D37" s="226"/>
      <c r="E37" s="230"/>
    </row>
    <row r="38" spans="1:5" ht="12.75">
      <c r="A38" s="39" t="s">
        <v>631</v>
      </c>
      <c r="B38" s="38"/>
      <c r="C38" s="38"/>
      <c r="D38" s="226"/>
      <c r="E38" s="230"/>
    </row>
    <row r="39" spans="1:5" ht="12.75">
      <c r="A39" s="46" t="s">
        <v>632</v>
      </c>
      <c r="B39" s="37">
        <v>12705</v>
      </c>
      <c r="C39" s="37">
        <v>12705</v>
      </c>
      <c r="D39" s="223">
        <v>6906</v>
      </c>
      <c r="E39" s="230">
        <f t="shared" si="0"/>
        <v>0.5435655253837072</v>
      </c>
    </row>
    <row r="40" spans="1:5" ht="12.75">
      <c r="A40" s="46" t="s">
        <v>623</v>
      </c>
      <c r="B40" s="37">
        <v>4181</v>
      </c>
      <c r="C40" s="37">
        <v>4181</v>
      </c>
      <c r="D40" s="223">
        <v>2809</v>
      </c>
      <c r="E40" s="230">
        <f t="shared" si="0"/>
        <v>0.6718488399904329</v>
      </c>
    </row>
    <row r="41" spans="1:5" ht="12.75">
      <c r="A41" s="46" t="s">
        <v>633</v>
      </c>
      <c r="B41" s="37">
        <v>1551</v>
      </c>
      <c r="C41" s="37">
        <v>1551</v>
      </c>
      <c r="D41" s="223">
        <v>1046</v>
      </c>
      <c r="E41" s="230">
        <f t="shared" si="0"/>
        <v>0.6744036105738234</v>
      </c>
    </row>
    <row r="42" spans="1:5" ht="13.5" thickBot="1">
      <c r="A42" s="81" t="s">
        <v>634</v>
      </c>
      <c r="B42" s="590">
        <f>SUM(B39:B41)</f>
        <v>18437</v>
      </c>
      <c r="C42" s="590">
        <f>SUM(C39:C41)</f>
        <v>18437</v>
      </c>
      <c r="D42" s="591">
        <f>SUM(D39:D41)</f>
        <v>10761</v>
      </c>
      <c r="E42" s="231">
        <f t="shared" si="0"/>
        <v>0.5836632857840213</v>
      </c>
    </row>
    <row r="43" spans="1:5" ht="13.5" thickBot="1">
      <c r="A43" s="84" t="s">
        <v>664</v>
      </c>
      <c r="B43" s="85">
        <f>B23+B25+B34+B36+B42</f>
        <v>381264</v>
      </c>
      <c r="C43" s="85">
        <f>C23+C25+C34+C36+C42</f>
        <v>327180</v>
      </c>
      <c r="D43" s="227">
        <f>D23+D25+D34+D36+D42</f>
        <v>249711</v>
      </c>
      <c r="E43" s="234">
        <f t="shared" si="0"/>
        <v>0.763222079589217</v>
      </c>
    </row>
    <row r="44" spans="1:5" ht="12.75">
      <c r="A44" s="110" t="s">
        <v>724</v>
      </c>
      <c r="B44" s="111">
        <v>0</v>
      </c>
      <c r="C44" s="111">
        <v>4137</v>
      </c>
      <c r="D44" s="592">
        <v>4137</v>
      </c>
      <c r="E44" s="236">
        <f t="shared" si="0"/>
        <v>1</v>
      </c>
    </row>
    <row r="45" spans="1:5" ht="12.75">
      <c r="A45" s="106" t="s">
        <v>773</v>
      </c>
      <c r="B45" s="107"/>
      <c r="C45" s="107">
        <v>5745</v>
      </c>
      <c r="D45" s="593">
        <v>5743</v>
      </c>
      <c r="E45" s="233">
        <f t="shared" si="0"/>
        <v>0.9996518711923411</v>
      </c>
    </row>
    <row r="46" spans="1:5" ht="13.5" thickBot="1">
      <c r="A46" s="47" t="s">
        <v>878</v>
      </c>
      <c r="B46" s="48">
        <v>0</v>
      </c>
      <c r="C46" s="48">
        <v>894</v>
      </c>
      <c r="D46" s="594">
        <v>893</v>
      </c>
      <c r="E46" s="235">
        <f t="shared" si="0"/>
        <v>0.9988814317673378</v>
      </c>
    </row>
    <row r="47" spans="1:5" ht="13.5" thickBot="1">
      <c r="A47" s="108" t="s">
        <v>682</v>
      </c>
      <c r="B47" s="109">
        <f>B43+B44+B45+B46</f>
        <v>381264</v>
      </c>
      <c r="C47" s="109">
        <f>C43+C44+C45+C46</f>
        <v>337956</v>
      </c>
      <c r="D47" s="109">
        <f>D43+D44+D45+D46</f>
        <v>260484</v>
      </c>
      <c r="E47" s="234">
        <f t="shared" si="0"/>
        <v>0.7707630579128644</v>
      </c>
    </row>
    <row r="48" spans="1:5" ht="12.75">
      <c r="A48" s="86"/>
      <c r="B48" s="83"/>
      <c r="C48" s="83"/>
      <c r="D48" s="228"/>
      <c r="E48" s="232"/>
    </row>
    <row r="49" spans="1:5" ht="12.75">
      <c r="A49" s="35" t="s">
        <v>635</v>
      </c>
      <c r="B49" s="38"/>
      <c r="C49" s="38"/>
      <c r="D49" s="226"/>
      <c r="E49" s="230"/>
    </row>
    <row r="50" spans="1:5" ht="12.75">
      <c r="A50" s="36" t="s">
        <v>644</v>
      </c>
      <c r="B50" s="37">
        <v>1825</v>
      </c>
      <c r="C50" s="37">
        <v>1825</v>
      </c>
      <c r="D50" s="223">
        <v>1825</v>
      </c>
      <c r="E50" s="230">
        <f t="shared" si="0"/>
        <v>1</v>
      </c>
    </row>
    <row r="51" spans="1:5" ht="12.75">
      <c r="A51" s="36" t="s">
        <v>645</v>
      </c>
      <c r="B51" s="37">
        <v>5337</v>
      </c>
      <c r="C51" s="37">
        <v>5337</v>
      </c>
      <c r="D51" s="223">
        <v>5377</v>
      </c>
      <c r="E51" s="230">
        <f t="shared" si="0"/>
        <v>1.0074948472924865</v>
      </c>
    </row>
    <row r="52" spans="1:5" ht="12.75">
      <c r="A52" s="36" t="s">
        <v>643</v>
      </c>
      <c r="B52" s="37">
        <v>46000</v>
      </c>
      <c r="C52" s="37">
        <v>46000</v>
      </c>
      <c r="D52" s="223">
        <v>46000</v>
      </c>
      <c r="E52" s="230">
        <f t="shared" si="0"/>
        <v>1</v>
      </c>
    </row>
    <row r="53" spans="1:5" ht="13.5" thickBot="1">
      <c r="A53" s="47" t="s">
        <v>637</v>
      </c>
      <c r="B53" s="48">
        <f>SUM(B50:B52)</f>
        <v>53162</v>
      </c>
      <c r="C53" s="48">
        <f>SUM(C50:C52)</f>
        <v>53162</v>
      </c>
      <c r="D53" s="594">
        <f>SUM(D50:D52)</f>
        <v>53202</v>
      </c>
      <c r="E53" s="235">
        <f t="shared" si="0"/>
        <v>1.0007524171400624</v>
      </c>
    </row>
    <row r="54" spans="1:5" ht="31.5" customHeight="1" thickBot="1">
      <c r="A54" s="219" t="s">
        <v>636</v>
      </c>
      <c r="B54" s="220">
        <f>B47+B53</f>
        <v>434426</v>
      </c>
      <c r="C54" s="220">
        <f>C47+C53</f>
        <v>391118</v>
      </c>
      <c r="D54" s="229">
        <f>D47+D53</f>
        <v>313686</v>
      </c>
      <c r="E54" s="234">
        <f t="shared" si="0"/>
        <v>0.8020239416237555</v>
      </c>
    </row>
  </sheetData>
  <mergeCells count="3">
    <mergeCell ref="A1:E1"/>
    <mergeCell ref="A3:E3"/>
    <mergeCell ref="A4:E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40">
      <selection activeCell="D19" sqref="D19"/>
    </sheetView>
  </sheetViews>
  <sheetFormatPr defaultColWidth="9.140625" defaultRowHeight="12.75"/>
  <cols>
    <col min="1" max="6" width="9.140625" style="119" customWidth="1"/>
    <col min="7" max="8" width="15.28125" style="119" bestFit="1" customWidth="1"/>
    <col min="9" max="16384" width="9.140625" style="119" customWidth="1"/>
  </cols>
  <sheetData>
    <row r="1" spans="1:11" s="385" customFormat="1" ht="12.75">
      <c r="A1" s="762" t="s">
        <v>331</v>
      </c>
      <c r="B1" s="762"/>
      <c r="C1" s="762"/>
      <c r="D1" s="762"/>
      <c r="E1" s="762"/>
      <c r="F1" s="762"/>
      <c r="G1" s="762"/>
      <c r="H1" s="762"/>
      <c r="I1" s="378"/>
      <c r="J1" s="378"/>
      <c r="K1" s="378"/>
    </row>
    <row r="2" spans="1:11" s="385" customFormat="1" ht="12.75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</row>
    <row r="5" spans="1:8" ht="12.75">
      <c r="A5" s="385"/>
      <c r="B5" s="385"/>
      <c r="C5" s="385"/>
      <c r="D5" s="385"/>
      <c r="E5" s="385"/>
      <c r="F5" s="385"/>
      <c r="G5" s="385"/>
      <c r="H5" s="419"/>
    </row>
    <row r="7" spans="1:8" ht="12.75">
      <c r="A7" s="841" t="s">
        <v>263</v>
      </c>
      <c r="B7" s="841"/>
      <c r="C7" s="841"/>
      <c r="D7" s="841"/>
      <c r="E7" s="841"/>
      <c r="F7" s="841"/>
      <c r="G7" s="841"/>
      <c r="H7" s="841"/>
    </row>
    <row r="8" spans="1:8" ht="12.75">
      <c r="A8" s="841" t="s">
        <v>475</v>
      </c>
      <c r="B8" s="841"/>
      <c r="C8" s="841"/>
      <c r="D8" s="841"/>
      <c r="E8" s="841"/>
      <c r="F8" s="841"/>
      <c r="G8" s="841"/>
      <c r="H8" s="841"/>
    </row>
    <row r="9" spans="1:8" ht="12.75">
      <c r="A9" s="252"/>
      <c r="B9" s="252"/>
      <c r="C9" s="252"/>
      <c r="D9" s="252"/>
      <c r="E9" s="252"/>
      <c r="F9" s="252"/>
      <c r="G9" s="252"/>
      <c r="H9" s="252"/>
    </row>
    <row r="10" spans="1:8" ht="12.75">
      <c r="A10" s="252"/>
      <c r="B10" s="252"/>
      <c r="C10" s="252"/>
      <c r="D10" s="252"/>
      <c r="E10" s="252"/>
      <c r="F10" s="252"/>
      <c r="G10" s="252"/>
      <c r="H10" s="252"/>
    </row>
    <row r="12" ht="12.75">
      <c r="H12" s="147" t="s">
        <v>264</v>
      </c>
    </row>
    <row r="13" spans="1:8" ht="12.75">
      <c r="A13" s="119" t="s">
        <v>265</v>
      </c>
      <c r="H13" s="420">
        <v>1826601</v>
      </c>
    </row>
    <row r="14" spans="2:8" ht="12.75">
      <c r="B14" s="119" t="s">
        <v>266</v>
      </c>
      <c r="H14" s="420"/>
    </row>
    <row r="15" ht="12.75">
      <c r="H15" s="419"/>
    </row>
    <row r="16" ht="12.75">
      <c r="A16" s="119" t="s">
        <v>267</v>
      </c>
    </row>
    <row r="17" spans="2:8" ht="12.75">
      <c r="B17" s="119" t="s">
        <v>268</v>
      </c>
      <c r="G17" s="421"/>
      <c r="H17" s="421">
        <v>-421000</v>
      </c>
    </row>
    <row r="18" spans="7:8" ht="12.75">
      <c r="G18" s="421"/>
      <c r="H18" s="421"/>
    </row>
    <row r="19" ht="12.75">
      <c r="A19" s="119" t="s">
        <v>269</v>
      </c>
    </row>
    <row r="20" spans="2:8" ht="12.75">
      <c r="B20" s="119" t="s">
        <v>270</v>
      </c>
      <c r="G20" s="421"/>
      <c r="H20" s="421">
        <v>0</v>
      </c>
    </row>
    <row r="21" spans="7:8" ht="12.75">
      <c r="G21" s="421"/>
      <c r="H21" s="421"/>
    </row>
    <row r="22" ht="12.75">
      <c r="A22" s="119" t="s">
        <v>271</v>
      </c>
    </row>
    <row r="23" spans="2:8" ht="12.75">
      <c r="B23" s="119" t="s">
        <v>272</v>
      </c>
      <c r="G23" s="421"/>
      <c r="H23" s="421">
        <v>0</v>
      </c>
    </row>
    <row r="24" spans="7:8" ht="12.75">
      <c r="G24" s="421"/>
      <c r="H24" s="421"/>
    </row>
    <row r="25" ht="12.75">
      <c r="A25" s="119" t="s">
        <v>273</v>
      </c>
    </row>
    <row r="26" ht="12.75">
      <c r="H26" s="421">
        <v>0</v>
      </c>
    </row>
    <row r="27" ht="12.75">
      <c r="H27" s="421"/>
    </row>
    <row r="28" ht="12.75">
      <c r="A28" s="119" t="s">
        <v>274</v>
      </c>
    </row>
    <row r="29" spans="2:8" ht="12.75">
      <c r="B29" s="119" t="s">
        <v>275</v>
      </c>
      <c r="H29" s="421">
        <v>-658439</v>
      </c>
    </row>
    <row r="30" ht="12.75">
      <c r="H30" s="421"/>
    </row>
    <row r="31" spans="1:8" ht="12.75">
      <c r="A31" s="119" t="s">
        <v>276</v>
      </c>
      <c r="H31" s="421"/>
    </row>
    <row r="32" spans="2:8" ht="12.75">
      <c r="B32" s="119" t="s">
        <v>277</v>
      </c>
      <c r="H32" s="421">
        <v>-10213900</v>
      </c>
    </row>
    <row r="33" ht="12.75">
      <c r="H33" s="421"/>
    </row>
    <row r="34" spans="1:8" ht="12.75">
      <c r="A34" s="119" t="s">
        <v>278</v>
      </c>
      <c r="H34" s="421"/>
    </row>
    <row r="35" ht="12.75">
      <c r="H35" s="421">
        <v>0</v>
      </c>
    </row>
    <row r="36" ht="12.75">
      <c r="H36" s="421"/>
    </row>
    <row r="37" ht="12.75">
      <c r="H37" s="421"/>
    </row>
    <row r="38" ht="12.75">
      <c r="H38" s="421"/>
    </row>
    <row r="39" ht="12.75">
      <c r="H39" s="421"/>
    </row>
    <row r="40" spans="2:8" ht="12.75">
      <c r="B40" s="261" t="s">
        <v>279</v>
      </c>
      <c r="C40" s="261"/>
      <c r="D40" s="261"/>
      <c r="E40" s="261"/>
      <c r="F40" s="261"/>
      <c r="G40" s="261"/>
      <c r="H40" s="422">
        <f>H17++H14+H29+H32-H17</f>
        <v>-10872339</v>
      </c>
    </row>
    <row r="41" spans="2:8" ht="12.75">
      <c r="B41" s="423" t="s">
        <v>280</v>
      </c>
      <c r="C41" s="423"/>
      <c r="D41" s="423"/>
      <c r="E41" s="423"/>
      <c r="F41" s="423"/>
      <c r="G41" s="423"/>
      <c r="H41" s="424">
        <f>H20+H13+H22+H25+H28+H31+H34</f>
        <v>1826601</v>
      </c>
    </row>
    <row r="42" spans="2:8" ht="12.75">
      <c r="B42" s="425" t="s">
        <v>281</v>
      </c>
      <c r="C42" s="425"/>
      <c r="D42" s="425"/>
      <c r="E42" s="425"/>
      <c r="F42" s="425"/>
      <c r="G42" s="425"/>
      <c r="H42" s="426">
        <f>SUM(H40:H41)</f>
        <v>-9045738</v>
      </c>
    </row>
    <row r="43" ht="12.75">
      <c r="H43" s="421"/>
    </row>
    <row r="44" ht="12.75">
      <c r="H44" s="421"/>
    </row>
  </sheetData>
  <mergeCells count="3">
    <mergeCell ref="A7:H7"/>
    <mergeCell ref="A8:H8"/>
    <mergeCell ref="A1:H1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F1"/>
    </sheetView>
  </sheetViews>
  <sheetFormatPr defaultColWidth="9.140625" defaultRowHeight="12.75"/>
  <cols>
    <col min="1" max="1" width="28.7109375" style="402" customWidth="1"/>
    <col min="2" max="3" width="22.421875" style="402" customWidth="1"/>
    <col min="4" max="4" width="20.8515625" style="402" customWidth="1"/>
    <col min="5" max="5" width="19.7109375" style="402" customWidth="1"/>
    <col min="6" max="16384" width="11.57421875" style="402" customWidth="1"/>
  </cols>
  <sheetData>
    <row r="1" spans="1:11" ht="12.75">
      <c r="A1" s="742" t="s">
        <v>332</v>
      </c>
      <c r="B1" s="742"/>
      <c r="C1" s="742"/>
      <c r="D1" s="742"/>
      <c r="E1" s="742"/>
      <c r="F1" s="742"/>
      <c r="G1" s="378"/>
      <c r="H1" s="378"/>
      <c r="I1" s="378"/>
      <c r="J1" s="378"/>
      <c r="K1" s="378"/>
    </row>
    <row r="2" spans="1:11" ht="12.75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</row>
    <row r="3" spans="1:6" ht="15">
      <c r="A3" s="869" t="s">
        <v>754</v>
      </c>
      <c r="B3" s="869"/>
      <c r="C3" s="869"/>
      <c r="D3" s="869"/>
      <c r="E3" s="869"/>
      <c r="F3" s="869"/>
    </row>
    <row r="4" spans="1:6" ht="30.75" customHeight="1">
      <c r="A4" s="869" t="s">
        <v>131</v>
      </c>
      <c r="B4" s="869"/>
      <c r="C4" s="869"/>
      <c r="D4" s="869"/>
      <c r="E4" s="869"/>
      <c r="F4" s="869"/>
    </row>
    <row r="5" spans="1:6" ht="19.5" customHeight="1">
      <c r="A5" s="99"/>
      <c r="B5" s="136"/>
      <c r="C5" s="136"/>
      <c r="D5" s="136"/>
      <c r="E5" s="136"/>
      <c r="F5" s="404"/>
    </row>
    <row r="6" spans="1:6" ht="19.5" customHeight="1" thickBot="1">
      <c r="A6" s="136"/>
      <c r="B6" s="136"/>
      <c r="C6" s="136"/>
      <c r="D6" s="148"/>
      <c r="E6" s="136"/>
      <c r="F6" s="148" t="s">
        <v>779</v>
      </c>
    </row>
    <row r="7" spans="1:6" ht="19.5" customHeight="1" thickBot="1">
      <c r="A7" s="861" t="s">
        <v>510</v>
      </c>
      <c r="B7" s="862"/>
      <c r="C7" s="101" t="s">
        <v>732</v>
      </c>
      <c r="D7" s="101" t="s">
        <v>733</v>
      </c>
      <c r="E7" s="101" t="s">
        <v>787</v>
      </c>
      <c r="F7" s="238" t="s">
        <v>788</v>
      </c>
    </row>
    <row r="8" spans="1:6" ht="19.5" customHeight="1" thickBot="1">
      <c r="A8" s="863" t="s">
        <v>736</v>
      </c>
      <c r="B8" s="864"/>
      <c r="C8" s="864"/>
      <c r="D8" s="864"/>
      <c r="E8" s="864"/>
      <c r="F8" s="865"/>
    </row>
    <row r="9" spans="1:6" ht="19.5" customHeight="1">
      <c r="A9" s="405"/>
      <c r="B9" s="406"/>
      <c r="C9" s="407"/>
      <c r="D9" s="407"/>
      <c r="E9" s="407"/>
      <c r="F9" s="408"/>
    </row>
    <row r="10" spans="1:6" ht="19.5" customHeight="1">
      <c r="A10" s="409"/>
      <c r="B10" s="100" t="s">
        <v>737</v>
      </c>
      <c r="C10" s="410">
        <v>215</v>
      </c>
      <c r="D10" s="410">
        <v>0</v>
      </c>
      <c r="E10" s="410">
        <v>0</v>
      </c>
      <c r="F10" s="170" t="s">
        <v>890</v>
      </c>
    </row>
    <row r="11" spans="1:6" ht="19.5" customHeight="1">
      <c r="A11" s="409"/>
      <c r="B11" s="100" t="s">
        <v>743</v>
      </c>
      <c r="C11" s="410">
        <v>0</v>
      </c>
      <c r="D11" s="410">
        <v>445</v>
      </c>
      <c r="E11" s="410">
        <v>445</v>
      </c>
      <c r="F11" s="170">
        <f aca="true" t="shared" si="0" ref="F11:F22">E11/D11</f>
        <v>1</v>
      </c>
    </row>
    <row r="12" spans="1:6" ht="19.5" customHeight="1">
      <c r="A12" s="409"/>
      <c r="B12" s="100" t="s">
        <v>738</v>
      </c>
      <c r="C12" s="410">
        <v>0</v>
      </c>
      <c r="D12" s="410">
        <v>0</v>
      </c>
      <c r="E12" s="410">
        <v>0</v>
      </c>
      <c r="F12" s="170" t="s">
        <v>890</v>
      </c>
    </row>
    <row r="13" spans="1:6" ht="19.5" customHeight="1" thickBot="1">
      <c r="A13" s="411"/>
      <c r="B13" s="102" t="s">
        <v>744</v>
      </c>
      <c r="C13" s="412">
        <v>0</v>
      </c>
      <c r="D13" s="412">
        <v>3</v>
      </c>
      <c r="E13" s="412">
        <v>3</v>
      </c>
      <c r="F13" s="413">
        <f t="shared" si="0"/>
        <v>1</v>
      </c>
    </row>
    <row r="14" spans="1:6" ht="19.5" customHeight="1" thickBot="1">
      <c r="A14" s="859" t="s">
        <v>739</v>
      </c>
      <c r="B14" s="860"/>
      <c r="C14" s="103">
        <f>SUM(C10:C13)</f>
        <v>215</v>
      </c>
      <c r="D14" s="103">
        <f>SUM(D10:D13)</f>
        <v>448</v>
      </c>
      <c r="E14" s="103">
        <f>SUM(E10:E13)</f>
        <v>448</v>
      </c>
      <c r="F14" s="414">
        <f t="shared" si="0"/>
        <v>1</v>
      </c>
    </row>
    <row r="15" spans="1:6" ht="19.5" customHeight="1">
      <c r="A15" s="866"/>
      <c r="B15" s="867"/>
      <c r="C15" s="867"/>
      <c r="D15" s="867"/>
      <c r="E15" s="867"/>
      <c r="F15" s="868"/>
    </row>
    <row r="16" spans="1:6" ht="19.5" customHeight="1" thickBot="1">
      <c r="A16" s="856" t="s">
        <v>740</v>
      </c>
      <c r="B16" s="857"/>
      <c r="C16" s="857"/>
      <c r="D16" s="857"/>
      <c r="E16" s="857"/>
      <c r="F16" s="858"/>
    </row>
    <row r="17" spans="1:6" ht="19.5" customHeight="1">
      <c r="A17" s="405"/>
      <c r="B17" s="406"/>
      <c r="C17" s="407"/>
      <c r="D17" s="407"/>
      <c r="E17" s="407"/>
      <c r="F17" s="408"/>
    </row>
    <row r="18" spans="1:6" ht="19.5" customHeight="1">
      <c r="A18" s="409"/>
      <c r="B18" s="100" t="s">
        <v>741</v>
      </c>
      <c r="C18" s="410">
        <v>79</v>
      </c>
      <c r="D18" s="410">
        <v>109</v>
      </c>
      <c r="E18" s="410">
        <v>78</v>
      </c>
      <c r="F18" s="170">
        <f t="shared" si="0"/>
        <v>0.7155963302752294</v>
      </c>
    </row>
    <row r="19" spans="1:6" ht="19.5" customHeight="1">
      <c r="A19" s="409"/>
      <c r="B19" s="100" t="s">
        <v>734</v>
      </c>
      <c r="C19" s="410">
        <v>21</v>
      </c>
      <c r="D19" s="410">
        <v>29</v>
      </c>
      <c r="E19" s="410">
        <v>19</v>
      </c>
      <c r="F19" s="170">
        <f t="shared" si="0"/>
        <v>0.6551724137931034</v>
      </c>
    </row>
    <row r="20" spans="1:6" ht="19.5" customHeight="1">
      <c r="A20" s="409"/>
      <c r="B20" s="100" t="s">
        <v>742</v>
      </c>
      <c r="C20" s="410">
        <v>115</v>
      </c>
      <c r="D20" s="410">
        <v>310</v>
      </c>
      <c r="E20" s="410">
        <v>183</v>
      </c>
      <c r="F20" s="170">
        <f t="shared" si="0"/>
        <v>0.5903225806451613</v>
      </c>
    </row>
    <row r="21" spans="1:6" ht="13.5" thickBot="1">
      <c r="A21" s="415"/>
      <c r="B21" s="416"/>
      <c r="C21" s="417"/>
      <c r="D21" s="417"/>
      <c r="E21" s="417"/>
      <c r="F21" s="418"/>
    </row>
    <row r="22" spans="1:6" ht="13.5" thickBot="1">
      <c r="A22" s="859" t="s">
        <v>614</v>
      </c>
      <c r="B22" s="860"/>
      <c r="C22" s="103">
        <f>SUM(C17:C20)</f>
        <v>215</v>
      </c>
      <c r="D22" s="103">
        <f>SUM(D17:D20)</f>
        <v>448</v>
      </c>
      <c r="E22" s="103">
        <f>SUM(E17:E20)</f>
        <v>280</v>
      </c>
      <c r="F22" s="414">
        <f t="shared" si="0"/>
        <v>0.625</v>
      </c>
    </row>
  </sheetData>
  <mergeCells count="9">
    <mergeCell ref="A16:F16"/>
    <mergeCell ref="A22:B22"/>
    <mergeCell ref="A1:F1"/>
    <mergeCell ref="A7:B7"/>
    <mergeCell ref="A8:F8"/>
    <mergeCell ref="A14:B14"/>
    <mergeCell ref="A15:F15"/>
    <mergeCell ref="A3:F3"/>
    <mergeCell ref="A4:F4"/>
  </mergeCells>
  <printOptions/>
  <pageMargins left="0.7875" right="0.7875" top="0.7875" bottom="0.7875" header="0.5118055555555556" footer="0.5118055555555556"/>
  <pageSetup firstPageNumber="1" useFirstPageNumber="1"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F1"/>
    </sheetView>
  </sheetViews>
  <sheetFormatPr defaultColWidth="9.140625" defaultRowHeight="12.75"/>
  <cols>
    <col min="1" max="1" width="43.00390625" style="296" customWidth="1"/>
    <col min="2" max="2" width="15.00390625" style="296" customWidth="1"/>
    <col min="3" max="3" width="13.28125" style="296" customWidth="1"/>
    <col min="4" max="4" width="13.57421875" style="296" customWidth="1"/>
    <col min="5" max="5" width="15.00390625" style="296" customWidth="1"/>
    <col min="6" max="6" width="17.7109375" style="296" customWidth="1"/>
    <col min="7" max="16384" width="11.57421875" style="296" customWidth="1"/>
  </cols>
  <sheetData>
    <row r="1" spans="1:11" ht="12.75">
      <c r="A1" s="742" t="s">
        <v>333</v>
      </c>
      <c r="B1" s="742"/>
      <c r="C1" s="742"/>
      <c r="D1" s="742"/>
      <c r="E1" s="742"/>
      <c r="F1" s="742"/>
      <c r="G1" s="71"/>
      <c r="H1" s="71"/>
      <c r="I1" s="71"/>
      <c r="J1" s="71"/>
      <c r="K1" s="71"/>
    </row>
    <row r="2" spans="1:11" ht="12.7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6" ht="15.75">
      <c r="A3" s="871" t="s">
        <v>282</v>
      </c>
      <c r="B3" s="871"/>
      <c r="C3" s="871"/>
      <c r="D3" s="871"/>
      <c r="E3" s="871"/>
      <c r="F3" s="871"/>
    </row>
    <row r="4" ht="12.75">
      <c r="A4" s="297"/>
    </row>
    <row r="5" ht="12.75">
      <c r="F5" s="298"/>
    </row>
    <row r="6" ht="12.75">
      <c r="F6" s="299" t="s">
        <v>779</v>
      </c>
    </row>
    <row r="7" spans="1:6" ht="18.75" customHeight="1">
      <c r="A7" s="872" t="s">
        <v>283</v>
      </c>
      <c r="B7" s="872" t="s">
        <v>284</v>
      </c>
      <c r="C7" s="872"/>
      <c r="D7" s="872"/>
      <c r="E7" s="872" t="s">
        <v>285</v>
      </c>
      <c r="F7" s="872" t="s">
        <v>286</v>
      </c>
    </row>
    <row r="8" spans="1:6" ht="19.5" customHeight="1">
      <c r="A8" s="872"/>
      <c r="B8" s="300">
        <v>2013</v>
      </c>
      <c r="C8" s="300">
        <v>2014</v>
      </c>
      <c r="D8" s="300">
        <v>2015</v>
      </c>
      <c r="E8" s="872"/>
      <c r="F8" s="872"/>
    </row>
    <row r="9" spans="1:6" ht="12.75">
      <c r="A9" s="870"/>
      <c r="B9" s="870"/>
      <c r="C9" s="870"/>
      <c r="D9" s="870"/>
      <c r="E9" s="870"/>
      <c r="F9" s="870"/>
    </row>
    <row r="10" spans="1:6" s="301" customFormat="1" ht="30" customHeight="1">
      <c r="A10" s="304" t="s">
        <v>287</v>
      </c>
      <c r="B10" s="303">
        <v>5065</v>
      </c>
      <c r="C10" s="303">
        <v>5124</v>
      </c>
      <c r="D10" s="303">
        <v>0</v>
      </c>
      <c r="E10" s="303">
        <v>0</v>
      </c>
      <c r="F10" s="303">
        <f aca="true" t="shared" si="0" ref="F10:F15">SUM(B10:E10)</f>
        <v>10189</v>
      </c>
    </row>
    <row r="11" spans="1:6" s="301" customFormat="1" ht="30" customHeight="1">
      <c r="A11" s="302" t="s">
        <v>288</v>
      </c>
      <c r="B11" s="303">
        <v>13800</v>
      </c>
      <c r="C11" s="303">
        <v>13800</v>
      </c>
      <c r="D11" s="303">
        <v>13800</v>
      </c>
      <c r="E11" s="303">
        <v>68400</v>
      </c>
      <c r="F11" s="303">
        <f t="shared" si="0"/>
        <v>109800</v>
      </c>
    </row>
    <row r="12" spans="1:6" s="301" customFormat="1" ht="30" customHeight="1">
      <c r="A12" s="302" t="s">
        <v>289</v>
      </c>
      <c r="B12" s="303">
        <v>10980</v>
      </c>
      <c r="C12" s="303">
        <v>9600</v>
      </c>
      <c r="D12" s="303">
        <v>8220</v>
      </c>
      <c r="E12" s="303">
        <v>20400</v>
      </c>
      <c r="F12" s="303">
        <f t="shared" si="0"/>
        <v>49200</v>
      </c>
    </row>
    <row r="13" spans="1:6" ht="30" customHeight="1">
      <c r="A13" s="304" t="s">
        <v>858</v>
      </c>
      <c r="B13" s="303">
        <v>4321</v>
      </c>
      <c r="C13" s="303">
        <v>4321</v>
      </c>
      <c r="D13" s="303">
        <v>4321</v>
      </c>
      <c r="E13" s="303">
        <v>18191</v>
      </c>
      <c r="F13" s="303">
        <f t="shared" si="0"/>
        <v>31154</v>
      </c>
    </row>
    <row r="14" spans="1:6" s="301" customFormat="1" ht="30" customHeight="1">
      <c r="A14" s="304" t="s">
        <v>859</v>
      </c>
      <c r="B14" s="303">
        <v>4673</v>
      </c>
      <c r="C14" s="303">
        <v>4025</v>
      </c>
      <c r="D14" s="303">
        <v>3377</v>
      </c>
      <c r="E14" s="303">
        <v>7162</v>
      </c>
      <c r="F14" s="303">
        <f t="shared" si="0"/>
        <v>19237</v>
      </c>
    </row>
    <row r="15" spans="1:6" ht="30" customHeight="1">
      <c r="A15" s="304" t="s">
        <v>860</v>
      </c>
      <c r="B15" s="303">
        <v>11760</v>
      </c>
      <c r="C15" s="303">
        <v>15680</v>
      </c>
      <c r="D15" s="303">
        <v>15680</v>
      </c>
      <c r="E15" s="303">
        <v>165716</v>
      </c>
      <c r="F15" s="303">
        <f t="shared" si="0"/>
        <v>208836</v>
      </c>
    </row>
    <row r="16" spans="1:6" ht="25.5">
      <c r="A16" s="304" t="s">
        <v>861</v>
      </c>
      <c r="B16" s="303">
        <v>17246</v>
      </c>
      <c r="C16" s="303">
        <v>16678</v>
      </c>
      <c r="D16" s="303">
        <v>15267</v>
      </c>
      <c r="E16" s="303">
        <v>75057</v>
      </c>
      <c r="F16" s="303">
        <f>SUM(B16:E16)</f>
        <v>124248</v>
      </c>
    </row>
    <row r="17" spans="1:6" ht="30" customHeight="1">
      <c r="A17" s="304" t="s">
        <v>862</v>
      </c>
      <c r="B17" s="303">
        <v>69596</v>
      </c>
      <c r="C17" s="303">
        <v>72175</v>
      </c>
      <c r="D17" s="303">
        <v>74661</v>
      </c>
      <c r="E17" s="303">
        <v>667649</v>
      </c>
      <c r="F17" s="303">
        <f>SUM(B17:E17)</f>
        <v>884081</v>
      </c>
    </row>
    <row r="18" spans="1:6" ht="38.25">
      <c r="A18" s="304" t="s">
        <v>863</v>
      </c>
      <c r="B18" s="303">
        <v>3808</v>
      </c>
      <c r="C18" s="303">
        <v>3808</v>
      </c>
      <c r="D18" s="303">
        <v>3808</v>
      </c>
      <c r="E18" s="303">
        <v>26656</v>
      </c>
      <c r="F18" s="303">
        <f>SUM(B18:E18)</f>
        <v>38080</v>
      </c>
    </row>
    <row r="19" spans="1:6" ht="30" customHeight="1">
      <c r="A19" s="305"/>
      <c r="B19" s="306">
        <f>SUM(B10:B18)</f>
        <v>141249</v>
      </c>
      <c r="C19" s="306">
        <f>SUM(C10:C18)</f>
        <v>145211</v>
      </c>
      <c r="D19" s="306">
        <f>SUM(D10:D18)</f>
        <v>139134</v>
      </c>
      <c r="E19" s="306">
        <f>SUM(E10:E18)</f>
        <v>1049231</v>
      </c>
      <c r="F19" s="306">
        <f>SUM(F10:F18)</f>
        <v>1474825</v>
      </c>
    </row>
    <row r="20" spans="1:6" ht="12.75">
      <c r="A20" s="366"/>
      <c r="B20" s="367"/>
      <c r="C20" s="367"/>
      <c r="D20" s="367"/>
      <c r="E20" s="367"/>
      <c r="F20" s="367"/>
    </row>
    <row r="21" spans="1:6" ht="12.75">
      <c r="A21" s="588" t="s">
        <v>864</v>
      </c>
      <c r="B21" s="367"/>
      <c r="C21" s="367"/>
      <c r="D21" s="367"/>
      <c r="E21" s="367"/>
      <c r="F21" s="367"/>
    </row>
    <row r="22" ht="12.75">
      <c r="A22" s="589" t="s">
        <v>865</v>
      </c>
    </row>
  </sheetData>
  <mergeCells count="7">
    <mergeCell ref="A1:F1"/>
    <mergeCell ref="A9:F9"/>
    <mergeCell ref="A3:F3"/>
    <mergeCell ref="A7:A8"/>
    <mergeCell ref="B7:D7"/>
    <mergeCell ref="E7:E8"/>
    <mergeCell ref="F7:F8"/>
  </mergeCells>
  <printOptions/>
  <pageMargins left="0.1968503937007874" right="0.1968503937007874" top="0.7874015748031497" bottom="0.7874015748031497" header="0.11811023622047245" footer="0.11811023622047245"/>
  <pageSetup fitToHeight="0" horizontalDpi="300" verticalDpi="300" orientation="landscape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1" sqref="A1:D1"/>
    </sheetView>
  </sheetViews>
  <sheetFormatPr defaultColWidth="9.140625" defaultRowHeight="12.75"/>
  <cols>
    <col min="1" max="1" width="46.8515625" style="307" customWidth="1"/>
    <col min="2" max="2" width="34.421875" style="307" customWidth="1"/>
    <col min="3" max="3" width="30.00390625" style="307" customWidth="1"/>
    <col min="4" max="4" width="21.421875" style="307" customWidth="1"/>
    <col min="5" max="16384" width="11.57421875" style="307" customWidth="1"/>
  </cols>
  <sheetData>
    <row r="1" spans="1:11" ht="12.75">
      <c r="A1" s="742" t="s">
        <v>334</v>
      </c>
      <c r="B1" s="743"/>
      <c r="C1" s="743"/>
      <c r="D1" s="743"/>
      <c r="E1" s="71"/>
      <c r="F1" s="71"/>
      <c r="G1" s="71"/>
      <c r="H1" s="71"/>
      <c r="I1" s="71"/>
      <c r="J1" s="71"/>
      <c r="K1" s="71"/>
    </row>
    <row r="2" spans="1:11" ht="12.7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</row>
    <row r="3" ht="14.25">
      <c r="D3" s="308"/>
    </row>
    <row r="7" spans="1:4" ht="15.75">
      <c r="A7" s="873" t="s">
        <v>290</v>
      </c>
      <c r="B7" s="873"/>
      <c r="C7" s="873"/>
      <c r="D7" s="873"/>
    </row>
    <row r="8" spans="1:4" ht="15.75">
      <c r="A8" s="873" t="s">
        <v>474</v>
      </c>
      <c r="B8" s="873"/>
      <c r="C8" s="873"/>
      <c r="D8" s="873"/>
    </row>
    <row r="10" ht="12.75">
      <c r="D10" s="346" t="s">
        <v>853</v>
      </c>
    </row>
    <row r="11" spans="1:4" ht="25.5" customHeight="1">
      <c r="A11" s="309" t="s">
        <v>291</v>
      </c>
      <c r="B11" s="310" t="s">
        <v>292</v>
      </c>
      <c r="C11" s="310" t="s">
        <v>294</v>
      </c>
      <c r="D11" s="309" t="s">
        <v>473</v>
      </c>
    </row>
    <row r="12" spans="1:4" ht="34.5" customHeight="1">
      <c r="A12" s="311" t="s">
        <v>295</v>
      </c>
      <c r="B12" s="312" t="s">
        <v>890</v>
      </c>
      <c r="C12" s="312" t="s">
        <v>890</v>
      </c>
      <c r="D12" s="312" t="s">
        <v>890</v>
      </c>
    </row>
    <row r="13" spans="1:4" ht="34.5" customHeight="1">
      <c r="A13" s="311" t="s">
        <v>296</v>
      </c>
      <c r="B13" s="312" t="s">
        <v>890</v>
      </c>
      <c r="C13" s="312" t="s">
        <v>890</v>
      </c>
      <c r="D13" s="312" t="s">
        <v>890</v>
      </c>
    </row>
    <row r="14" spans="1:4" ht="34.5" customHeight="1">
      <c r="A14" s="313" t="s">
        <v>297</v>
      </c>
      <c r="B14" s="312" t="s">
        <v>890</v>
      </c>
      <c r="C14" s="312" t="s">
        <v>890</v>
      </c>
      <c r="D14" s="312" t="s">
        <v>890</v>
      </c>
    </row>
    <row r="15" spans="1:4" ht="38.25" customHeight="1">
      <c r="A15" s="314" t="s">
        <v>298</v>
      </c>
      <c r="B15" s="312" t="s">
        <v>890</v>
      </c>
      <c r="C15" s="312" t="s">
        <v>890</v>
      </c>
      <c r="D15" s="312" t="s">
        <v>890</v>
      </c>
    </row>
    <row r="16" spans="1:4" ht="15">
      <c r="A16" s="315" t="s">
        <v>299</v>
      </c>
      <c r="B16" s="312" t="s">
        <v>890</v>
      </c>
      <c r="C16" s="312" t="s">
        <v>890</v>
      </c>
      <c r="D16" s="312" t="s">
        <v>890</v>
      </c>
    </row>
  </sheetData>
  <mergeCells count="3">
    <mergeCell ref="A7:D7"/>
    <mergeCell ref="A8:D8"/>
    <mergeCell ref="A1:D1"/>
  </mergeCells>
  <printOptions/>
  <pageMargins left="0.1968503937007874" right="0.1968503937007874" top="0.7874015748031497" bottom="0.7874015748031497" header="0.5118110236220472" footer="0.5118110236220472"/>
  <pageSetup firstPageNumber="1" useFirstPageNumber="1"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6">
      <selection activeCell="A1" sqref="A1:N1"/>
    </sheetView>
  </sheetViews>
  <sheetFormatPr defaultColWidth="9.140625" defaultRowHeight="12.75"/>
  <cols>
    <col min="1" max="1" width="24.28125" style="382" customWidth="1"/>
    <col min="2" max="2" width="11.57421875" style="382" customWidth="1"/>
    <col min="3" max="3" width="8.28125" style="382" customWidth="1"/>
    <col min="4" max="5" width="13.57421875" style="382" customWidth="1"/>
    <col min="6" max="6" width="8.28125" style="382" customWidth="1"/>
    <col min="7" max="7" width="11.7109375" style="382" customWidth="1"/>
    <col min="8" max="8" width="19.8515625" style="382" customWidth="1"/>
    <col min="9" max="9" width="12.00390625" style="382" customWidth="1"/>
    <col min="10" max="10" width="8.28125" style="382" customWidth="1"/>
    <col min="11" max="11" width="12.7109375" style="382" customWidth="1"/>
    <col min="12" max="12" width="12.00390625" style="382" customWidth="1"/>
    <col min="13" max="13" width="9.00390625" style="396" customWidth="1"/>
    <col min="14" max="14" width="11.8515625" style="382" customWidth="1"/>
    <col min="15" max="16384" width="9.00390625" style="396" customWidth="1"/>
  </cols>
  <sheetData>
    <row r="1" spans="1:14" s="385" customFormat="1" ht="12.75">
      <c r="A1" s="742" t="s">
        <v>335</v>
      </c>
      <c r="B1" s="742"/>
      <c r="C1" s="742"/>
      <c r="D1" s="742"/>
      <c r="E1" s="742"/>
      <c r="F1" s="742"/>
      <c r="G1" s="742"/>
      <c r="H1" s="742"/>
      <c r="I1" s="742"/>
      <c r="J1" s="742"/>
      <c r="K1" s="742"/>
      <c r="L1" s="742"/>
      <c r="M1" s="742"/>
      <c r="N1" s="742"/>
    </row>
    <row r="2" spans="1:14" s="385" customFormat="1" ht="12.75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9"/>
      <c r="N2" s="379"/>
    </row>
    <row r="3" spans="1:14" s="385" customFormat="1" ht="14.25">
      <c r="A3" s="874"/>
      <c r="B3" s="874"/>
      <c r="C3" s="874"/>
      <c r="D3" s="874"/>
      <c r="E3" s="874"/>
      <c r="F3" s="874"/>
      <c r="G3" s="874"/>
      <c r="H3" s="874"/>
      <c r="I3" s="874"/>
      <c r="J3" s="874"/>
      <c r="K3" s="874"/>
      <c r="L3" s="874"/>
      <c r="M3" s="874"/>
      <c r="N3" s="874"/>
    </row>
    <row r="4" spans="1:14" s="385" customFormat="1" ht="15.75">
      <c r="A4" s="875" t="s">
        <v>472</v>
      </c>
      <c r="B4" s="875"/>
      <c r="C4" s="875"/>
      <c r="D4" s="875"/>
      <c r="E4" s="875"/>
      <c r="F4" s="875"/>
      <c r="G4" s="875"/>
      <c r="H4" s="875"/>
      <c r="I4" s="875"/>
      <c r="J4" s="875"/>
      <c r="K4" s="875"/>
      <c r="L4" s="875"/>
      <c r="M4" s="875"/>
      <c r="N4" s="875"/>
    </row>
    <row r="5" spans="1:14" s="387" customFormat="1" ht="15.75">
      <c r="A5" s="316"/>
      <c r="B5" s="386"/>
      <c r="C5" s="386"/>
      <c r="D5" s="386"/>
      <c r="E5" s="386"/>
      <c r="F5" s="386"/>
      <c r="G5" s="386"/>
      <c r="H5" s="316"/>
      <c r="I5" s="386"/>
      <c r="J5" s="386"/>
      <c r="K5" s="386"/>
      <c r="L5" s="386"/>
      <c r="M5" s="386"/>
      <c r="N5" s="386"/>
    </row>
    <row r="6" spans="1:14" s="119" customFormat="1" ht="12.75">
      <c r="A6" s="388"/>
      <c r="B6" s="388"/>
      <c r="C6" s="388"/>
      <c r="D6" s="388"/>
      <c r="E6" s="389"/>
      <c r="F6" s="390"/>
      <c r="G6" s="388"/>
      <c r="H6" s="388"/>
      <c r="I6" s="388"/>
      <c r="J6" s="388"/>
      <c r="K6" s="388"/>
      <c r="L6" s="388"/>
      <c r="M6" s="876" t="s">
        <v>779</v>
      </c>
      <c r="N6" s="876"/>
    </row>
    <row r="7" spans="1:14" s="392" customFormat="1" ht="59.25" customHeight="1">
      <c r="A7" s="317" t="s">
        <v>897</v>
      </c>
      <c r="B7" s="391" t="s">
        <v>300</v>
      </c>
      <c r="C7" s="391" t="s">
        <v>301</v>
      </c>
      <c r="D7" s="391" t="s">
        <v>302</v>
      </c>
      <c r="E7" s="391" t="s">
        <v>303</v>
      </c>
      <c r="F7" s="391" t="s">
        <v>304</v>
      </c>
      <c r="G7" s="391" t="s">
        <v>305</v>
      </c>
      <c r="H7" s="317" t="s">
        <v>78</v>
      </c>
      <c r="I7" s="391" t="s">
        <v>300</v>
      </c>
      <c r="J7" s="391" t="s">
        <v>301</v>
      </c>
      <c r="K7" s="391" t="s">
        <v>302</v>
      </c>
      <c r="L7" s="391" t="s">
        <v>303</v>
      </c>
      <c r="M7" s="391" t="s">
        <v>304</v>
      </c>
      <c r="N7" s="391" t="s">
        <v>305</v>
      </c>
    </row>
    <row r="8" spans="1:14" s="394" customFormat="1" ht="12.75">
      <c r="A8" s="318" t="s">
        <v>306</v>
      </c>
      <c r="B8" s="393">
        <f>B10+B11+B12+B13</f>
        <v>9613059</v>
      </c>
      <c r="C8" s="393">
        <f>SUM(C10:C13)</f>
        <v>0</v>
      </c>
      <c r="D8" s="393">
        <f>D10+D11+D12+D13</f>
        <v>9613059</v>
      </c>
      <c r="E8" s="393">
        <f>E10+E11+E12+E13</f>
        <v>9572832</v>
      </c>
      <c r="F8" s="393">
        <f>SUM(F10:F13)</f>
        <v>0</v>
      </c>
      <c r="G8" s="393">
        <f>G10+G11+G12+G13</f>
        <v>9572832</v>
      </c>
      <c r="H8" s="319" t="s">
        <v>307</v>
      </c>
      <c r="I8" s="393">
        <f>I10+I11</f>
        <v>8943700</v>
      </c>
      <c r="J8" s="393">
        <f>SUM(J10:J12)</f>
        <v>0</v>
      </c>
      <c r="K8" s="393">
        <f>K10+K11</f>
        <v>8943700</v>
      </c>
      <c r="L8" s="393">
        <f>L10+L11</f>
        <v>9092454</v>
      </c>
      <c r="M8" s="393">
        <f>SUM(M10:M12)</f>
        <v>0</v>
      </c>
      <c r="N8" s="393">
        <f>N10+N11</f>
        <v>9092454</v>
      </c>
    </row>
    <row r="9" spans="1:14" s="394" customFormat="1" ht="12.75">
      <c r="A9" s="320"/>
      <c r="B9" s="393"/>
      <c r="C9" s="393"/>
      <c r="D9" s="393"/>
      <c r="E9" s="393"/>
      <c r="F9" s="393"/>
      <c r="G9" s="393"/>
      <c r="H9" s="321"/>
      <c r="I9" s="393"/>
      <c r="J9" s="393"/>
      <c r="K9" s="393"/>
      <c r="L9" s="393"/>
      <c r="M9" s="393"/>
      <c r="N9" s="393"/>
    </row>
    <row r="10" spans="1:14" s="394" customFormat="1" ht="12.75">
      <c r="A10" s="322" t="s">
        <v>308</v>
      </c>
      <c r="B10" s="393">
        <f>8!T10</f>
        <v>22512</v>
      </c>
      <c r="C10" s="393"/>
      <c r="D10" s="393">
        <v>22512</v>
      </c>
      <c r="E10" s="393">
        <f>8!U10</f>
        <v>20637</v>
      </c>
      <c r="F10" s="393"/>
      <c r="G10" s="393">
        <v>20637</v>
      </c>
      <c r="H10" s="321" t="s">
        <v>309</v>
      </c>
      <c r="I10" s="393">
        <v>300044</v>
      </c>
      <c r="J10" s="393"/>
      <c r="K10" s="393">
        <v>300044</v>
      </c>
      <c r="L10" s="393">
        <v>310000</v>
      </c>
      <c r="M10" s="393"/>
      <c r="N10" s="393">
        <v>310000</v>
      </c>
    </row>
    <row r="11" spans="1:14" s="394" customFormat="1" ht="12.75">
      <c r="A11" s="322" t="s">
        <v>310</v>
      </c>
      <c r="B11" s="393">
        <f>8!T11+8!T12+8!T13+8!T14</f>
        <v>7332681</v>
      </c>
      <c r="C11" s="393"/>
      <c r="D11" s="393">
        <v>7332681</v>
      </c>
      <c r="E11" s="393">
        <f>8!U11+8!U12+8!U13+8!U14</f>
        <v>7273332</v>
      </c>
      <c r="F11" s="393"/>
      <c r="G11" s="393">
        <v>7273332</v>
      </c>
      <c r="H11" s="321" t="s">
        <v>311</v>
      </c>
      <c r="I11" s="393">
        <v>8643656</v>
      </c>
      <c r="J11" s="393"/>
      <c r="K11" s="393">
        <v>8643656</v>
      </c>
      <c r="L11" s="393">
        <v>8782454</v>
      </c>
      <c r="M11" s="393"/>
      <c r="N11" s="393">
        <v>8782454</v>
      </c>
    </row>
    <row r="12" spans="1:14" s="394" customFormat="1" ht="24">
      <c r="A12" s="322" t="s">
        <v>312</v>
      </c>
      <c r="B12" s="393">
        <f>8!T15</f>
        <v>78971</v>
      </c>
      <c r="C12" s="393"/>
      <c r="D12" s="393">
        <v>78971</v>
      </c>
      <c r="E12" s="393">
        <f>8!U15</f>
        <v>78985</v>
      </c>
      <c r="F12" s="393"/>
      <c r="G12" s="393">
        <v>78985</v>
      </c>
      <c r="H12" s="321" t="s">
        <v>313</v>
      </c>
      <c r="I12" s="393"/>
      <c r="J12" s="393"/>
      <c r="K12" s="393"/>
      <c r="L12" s="393"/>
      <c r="M12" s="393"/>
      <c r="N12" s="393"/>
    </row>
    <row r="13" spans="1:14" ht="36">
      <c r="A13" s="322" t="s">
        <v>314</v>
      </c>
      <c r="B13" s="393">
        <f>8!T16</f>
        <v>2178895</v>
      </c>
      <c r="C13" s="393"/>
      <c r="D13" s="393">
        <v>2178895</v>
      </c>
      <c r="E13" s="393">
        <f>8!U16</f>
        <v>2199878</v>
      </c>
      <c r="F13" s="393"/>
      <c r="G13" s="393">
        <v>2199878</v>
      </c>
      <c r="H13" s="319"/>
      <c r="I13" s="395"/>
      <c r="J13" s="395"/>
      <c r="K13" s="395"/>
      <c r="L13" s="395"/>
      <c r="M13" s="395"/>
      <c r="N13" s="395"/>
    </row>
    <row r="14" spans="1:14" s="394" customFormat="1" ht="12.75">
      <c r="A14" s="322"/>
      <c r="B14" s="397"/>
      <c r="C14" s="397"/>
      <c r="D14" s="397"/>
      <c r="E14" s="397"/>
      <c r="F14" s="397"/>
      <c r="G14" s="397"/>
      <c r="H14" s="319" t="s">
        <v>315</v>
      </c>
      <c r="I14" s="393">
        <f aca="true" t="shared" si="0" ref="I14:N14">I16+I17</f>
        <v>3092</v>
      </c>
      <c r="J14" s="393">
        <f t="shared" si="0"/>
        <v>0</v>
      </c>
      <c r="K14" s="393">
        <f t="shared" si="0"/>
        <v>3092</v>
      </c>
      <c r="L14" s="393">
        <f t="shared" si="0"/>
        <v>31146</v>
      </c>
      <c r="M14" s="393">
        <f t="shared" si="0"/>
        <v>0</v>
      </c>
      <c r="N14" s="393">
        <f t="shared" si="0"/>
        <v>31146</v>
      </c>
    </row>
    <row r="15" spans="1:14" s="394" customFormat="1" ht="12.75">
      <c r="A15" s="322"/>
      <c r="B15" s="397"/>
      <c r="C15" s="397"/>
      <c r="D15" s="397"/>
      <c r="E15" s="397"/>
      <c r="F15" s="397"/>
      <c r="G15" s="397"/>
      <c r="H15" s="321"/>
      <c r="I15" s="393"/>
      <c r="J15" s="393"/>
      <c r="K15" s="393"/>
      <c r="L15" s="393"/>
      <c r="M15" s="393"/>
      <c r="N15" s="393"/>
    </row>
    <row r="16" spans="1:14" s="394" customFormat="1" ht="24">
      <c r="A16" s="323" t="s">
        <v>316</v>
      </c>
      <c r="B16" s="393">
        <f>B18+B19+B21+B22</f>
        <v>163415</v>
      </c>
      <c r="C16" s="393">
        <f>SUM(C18:C22)</f>
        <v>0</v>
      </c>
      <c r="D16" s="393">
        <f>D18+D19+D21+D22</f>
        <v>163415</v>
      </c>
      <c r="E16" s="393">
        <f>E18+E19+E21+E22</f>
        <v>215139</v>
      </c>
      <c r="F16" s="393">
        <f>SUM(F18:F22)</f>
        <v>0</v>
      </c>
      <c r="G16" s="393">
        <f>G18+G19+G21+G22</f>
        <v>215139</v>
      </c>
      <c r="H16" s="324" t="s">
        <v>317</v>
      </c>
      <c r="I16" s="393">
        <v>3092</v>
      </c>
      <c r="J16" s="393"/>
      <c r="K16" s="393">
        <v>3092</v>
      </c>
      <c r="L16" s="393">
        <v>31146</v>
      </c>
      <c r="M16" s="393"/>
      <c r="N16" s="393">
        <v>31146</v>
      </c>
    </row>
    <row r="17" spans="1:14" s="394" customFormat="1" ht="24">
      <c r="A17" s="322"/>
      <c r="B17" s="393"/>
      <c r="C17" s="393"/>
      <c r="D17" s="393"/>
      <c r="E17" s="393"/>
      <c r="F17" s="393"/>
      <c r="G17" s="393"/>
      <c r="H17" s="324" t="s">
        <v>318</v>
      </c>
      <c r="I17" s="393"/>
      <c r="J17" s="393"/>
      <c r="K17" s="393"/>
      <c r="L17" s="393"/>
      <c r="M17" s="393"/>
      <c r="N17" s="393"/>
    </row>
    <row r="18" spans="1:14" ht="12.75">
      <c r="A18" s="322" t="s">
        <v>319</v>
      </c>
      <c r="B18" s="393">
        <f>8!T19</f>
        <v>5857</v>
      </c>
      <c r="C18" s="393"/>
      <c r="D18" s="393">
        <v>5857</v>
      </c>
      <c r="E18" s="393">
        <f>8!U19</f>
        <v>5394</v>
      </c>
      <c r="F18" s="393"/>
      <c r="G18" s="393">
        <v>5394</v>
      </c>
      <c r="H18" s="324"/>
      <c r="I18" s="395"/>
      <c r="J18" s="395"/>
      <c r="K18" s="395"/>
      <c r="L18" s="395"/>
      <c r="M18" s="395"/>
      <c r="N18" s="395"/>
    </row>
    <row r="19" spans="1:14" s="394" customFormat="1" ht="12.75">
      <c r="A19" s="322" t="s">
        <v>320</v>
      </c>
      <c r="B19" s="393">
        <f>8!T20</f>
        <v>68415</v>
      </c>
      <c r="C19" s="393"/>
      <c r="D19" s="393">
        <v>68415</v>
      </c>
      <c r="E19" s="393">
        <f>8!U20</f>
        <v>175973</v>
      </c>
      <c r="F19" s="393"/>
      <c r="G19" s="393">
        <v>175973</v>
      </c>
      <c r="H19" s="325" t="s">
        <v>321</v>
      </c>
      <c r="I19" s="393">
        <f aca="true" t="shared" si="1" ref="I19:N19">I21+I22+I23</f>
        <v>829682</v>
      </c>
      <c r="J19" s="393">
        <f t="shared" si="1"/>
        <v>0</v>
      </c>
      <c r="K19" s="393">
        <f t="shared" si="1"/>
        <v>829682</v>
      </c>
      <c r="L19" s="393">
        <f t="shared" si="1"/>
        <v>664371</v>
      </c>
      <c r="M19" s="393">
        <f t="shared" si="1"/>
        <v>0</v>
      </c>
      <c r="N19" s="393">
        <f t="shared" si="1"/>
        <v>664371</v>
      </c>
    </row>
    <row r="20" spans="1:14" s="385" customFormat="1" ht="12.75">
      <c r="A20" s="398" t="s">
        <v>343</v>
      </c>
      <c r="B20" s="399"/>
      <c r="C20" s="399"/>
      <c r="D20" s="399"/>
      <c r="E20" s="399"/>
      <c r="F20" s="399"/>
      <c r="G20" s="399"/>
      <c r="H20" s="324"/>
      <c r="I20" s="397"/>
      <c r="J20" s="397"/>
      <c r="K20" s="397"/>
      <c r="L20" s="397"/>
      <c r="M20" s="397"/>
      <c r="N20" s="397"/>
    </row>
    <row r="21" spans="1:14" s="394" customFormat="1" ht="24">
      <c r="A21" s="400" t="s">
        <v>344</v>
      </c>
      <c r="B21" s="393">
        <f>8!T21+8!T22</f>
        <v>10915</v>
      </c>
      <c r="C21" s="393"/>
      <c r="D21" s="393">
        <v>10915</v>
      </c>
      <c r="E21" s="393">
        <f>8!U21+8!U22</f>
        <v>17376</v>
      </c>
      <c r="F21" s="393"/>
      <c r="G21" s="393">
        <v>17376</v>
      </c>
      <c r="H21" s="324" t="s">
        <v>345</v>
      </c>
      <c r="I21" s="393">
        <v>469855</v>
      </c>
      <c r="J21" s="393"/>
      <c r="K21" s="393">
        <v>469855</v>
      </c>
      <c r="L21" s="393">
        <v>453451</v>
      </c>
      <c r="M21" s="393"/>
      <c r="N21" s="393">
        <v>453451</v>
      </c>
    </row>
    <row r="22" spans="1:14" s="394" customFormat="1" ht="24">
      <c r="A22" s="322" t="s">
        <v>346</v>
      </c>
      <c r="B22" s="393">
        <f>8!T23</f>
        <v>78228</v>
      </c>
      <c r="C22" s="393"/>
      <c r="D22" s="393">
        <v>78228</v>
      </c>
      <c r="E22" s="393">
        <f>8!U23</f>
        <v>16396</v>
      </c>
      <c r="F22" s="393"/>
      <c r="G22" s="393">
        <v>16396</v>
      </c>
      <c r="H22" s="324" t="s">
        <v>347</v>
      </c>
      <c r="I22" s="393">
        <v>273776</v>
      </c>
      <c r="J22" s="393"/>
      <c r="K22" s="393">
        <v>273776</v>
      </c>
      <c r="L22" s="393">
        <v>208294</v>
      </c>
      <c r="M22" s="393"/>
      <c r="N22" s="393">
        <v>208294</v>
      </c>
    </row>
    <row r="23" spans="1:14" s="394" customFormat="1" ht="24">
      <c r="A23" s="398"/>
      <c r="B23" s="399"/>
      <c r="C23" s="399"/>
      <c r="D23" s="399"/>
      <c r="E23" s="399"/>
      <c r="F23" s="399"/>
      <c r="G23" s="399"/>
      <c r="H23" s="324" t="s">
        <v>348</v>
      </c>
      <c r="I23" s="393">
        <v>86051</v>
      </c>
      <c r="J23" s="393"/>
      <c r="K23" s="393">
        <v>86051</v>
      </c>
      <c r="L23" s="393">
        <v>2626</v>
      </c>
      <c r="M23" s="393"/>
      <c r="N23" s="393">
        <v>2626</v>
      </c>
    </row>
    <row r="24" spans="1:14" s="394" customFormat="1" ht="12.75">
      <c r="A24" s="398"/>
      <c r="B24" s="399"/>
      <c r="C24" s="399"/>
      <c r="D24" s="399"/>
      <c r="E24" s="399"/>
      <c r="F24" s="399"/>
      <c r="G24" s="399"/>
      <c r="H24" s="399"/>
      <c r="I24" s="393"/>
      <c r="J24" s="393"/>
      <c r="K24" s="393"/>
      <c r="L24" s="393"/>
      <c r="M24" s="393"/>
      <c r="N24" s="393"/>
    </row>
    <row r="25" spans="1:14" ht="12.75">
      <c r="A25" s="326" t="s">
        <v>529</v>
      </c>
      <c r="B25" s="401">
        <f aca="true" t="shared" si="2" ref="B25:G25">SUM(B16,B8)</f>
        <v>9776474</v>
      </c>
      <c r="C25" s="401">
        <f t="shared" si="2"/>
        <v>0</v>
      </c>
      <c r="D25" s="401">
        <f t="shared" si="2"/>
        <v>9776474</v>
      </c>
      <c r="E25" s="401">
        <f t="shared" si="2"/>
        <v>9787971</v>
      </c>
      <c r="F25" s="401">
        <f t="shared" si="2"/>
        <v>0</v>
      </c>
      <c r="G25" s="401">
        <f t="shared" si="2"/>
        <v>9787971</v>
      </c>
      <c r="H25" s="326" t="s">
        <v>529</v>
      </c>
      <c r="I25" s="401">
        <f aca="true" t="shared" si="3" ref="I25:N25">SUM(I19,I14,I8)</f>
        <v>9776474</v>
      </c>
      <c r="J25" s="401">
        <f t="shared" si="3"/>
        <v>0</v>
      </c>
      <c r="K25" s="401">
        <f t="shared" si="3"/>
        <v>9776474</v>
      </c>
      <c r="L25" s="401">
        <f t="shared" si="3"/>
        <v>9787971</v>
      </c>
      <c r="M25" s="401">
        <f t="shared" si="3"/>
        <v>0</v>
      </c>
      <c r="N25" s="401">
        <f t="shared" si="3"/>
        <v>9787971</v>
      </c>
    </row>
  </sheetData>
  <mergeCells count="4">
    <mergeCell ref="A3:N3"/>
    <mergeCell ref="A4:N4"/>
    <mergeCell ref="A1:N1"/>
    <mergeCell ref="M6:N6"/>
  </mergeCells>
  <printOptions/>
  <pageMargins left="0.19652777777777777" right="0.19652777777777777" top="0.5902777777777778" bottom="0.5902777777777778" header="0.31527777777777777" footer="0.31527777777777777"/>
  <pageSetup fitToHeight="0" horizontalDpi="300" verticalDpi="3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60"/>
  <sheetViews>
    <sheetView view="pageBreakPreview" zoomScale="60" workbookViewId="0" topLeftCell="A26">
      <selection activeCell="G39" sqref="G39"/>
    </sheetView>
  </sheetViews>
  <sheetFormatPr defaultColWidth="9.140625" defaultRowHeight="12.75"/>
  <cols>
    <col min="1" max="1" width="6.57421875" style="540" customWidth="1"/>
    <col min="2" max="2" width="40.140625" style="540" customWidth="1"/>
    <col min="3" max="3" width="13.57421875" style="540" customWidth="1"/>
    <col min="4" max="4" width="12.7109375" style="540" customWidth="1"/>
    <col min="5" max="5" width="11.8515625" style="540" customWidth="1"/>
    <col min="6" max="6" width="11.57421875" style="540" customWidth="1"/>
    <col min="7" max="16384" width="11.7109375" style="540" customWidth="1"/>
  </cols>
  <sheetData>
    <row r="1" spans="1:11" ht="12.75">
      <c r="A1" s="879" t="s">
        <v>336</v>
      </c>
      <c r="B1" s="879"/>
      <c r="C1" s="879"/>
      <c r="D1" s="879"/>
      <c r="E1" s="879"/>
      <c r="F1" s="880"/>
      <c r="G1" s="880"/>
      <c r="H1" s="245"/>
      <c r="I1" s="245"/>
      <c r="J1" s="245"/>
      <c r="K1" s="245"/>
    </row>
    <row r="2" spans="1:11" ht="12.75">
      <c r="A2" s="598"/>
      <c r="B2" s="598"/>
      <c r="C2" s="598"/>
      <c r="D2" s="598"/>
      <c r="E2" s="598"/>
      <c r="F2" s="598"/>
      <c r="G2" s="598"/>
      <c r="H2" s="245"/>
      <c r="I2" s="245"/>
      <c r="J2" s="245"/>
      <c r="K2" s="245"/>
    </row>
    <row r="3" spans="1:11" ht="12.75">
      <c r="A3" s="599"/>
      <c r="B3" s="597"/>
      <c r="C3" s="597"/>
      <c r="D3" s="597"/>
      <c r="E3" s="597"/>
      <c r="F3" s="597"/>
      <c r="G3" s="597"/>
      <c r="H3" s="541"/>
      <c r="I3" s="541"/>
      <c r="J3" s="541"/>
      <c r="K3" s="541"/>
    </row>
    <row r="4" spans="1:11" ht="12.75">
      <c r="A4" s="597"/>
      <c r="B4" s="597"/>
      <c r="C4" s="597"/>
      <c r="D4" s="597"/>
      <c r="E4" s="597"/>
      <c r="F4" s="597"/>
      <c r="G4" s="597"/>
      <c r="H4" s="541"/>
      <c r="I4" s="541"/>
      <c r="J4" s="541"/>
      <c r="K4" s="541"/>
    </row>
    <row r="5" spans="1:7" ht="12.75">
      <c r="A5" s="877" t="s">
        <v>349</v>
      </c>
      <c r="B5" s="877"/>
      <c r="C5" s="877"/>
      <c r="D5" s="877"/>
      <c r="E5" s="877"/>
      <c r="F5" s="877"/>
      <c r="G5" s="877"/>
    </row>
    <row r="6" spans="1:7" ht="12.75">
      <c r="A6" s="600"/>
      <c r="B6" s="600"/>
      <c r="C6" s="600"/>
      <c r="D6" s="878" t="s">
        <v>853</v>
      </c>
      <c r="E6" s="878"/>
      <c r="F6" s="878"/>
      <c r="G6" s="878"/>
    </row>
    <row r="7" spans="1:7" ht="12.75">
      <c r="A7" s="881" t="s">
        <v>350</v>
      </c>
      <c r="B7" s="882" t="s">
        <v>510</v>
      </c>
      <c r="C7" s="601" t="s">
        <v>351</v>
      </c>
      <c r="D7" s="601" t="s">
        <v>352</v>
      </c>
      <c r="E7" s="882" t="s">
        <v>787</v>
      </c>
      <c r="F7" s="602" t="s">
        <v>563</v>
      </c>
      <c r="G7" s="602" t="s">
        <v>565</v>
      </c>
    </row>
    <row r="8" spans="1:7" ht="12.75">
      <c r="A8" s="881"/>
      <c r="B8" s="881"/>
      <c r="C8" s="883" t="s">
        <v>353</v>
      </c>
      <c r="D8" s="883"/>
      <c r="E8" s="882"/>
      <c r="F8" s="603" t="s">
        <v>564</v>
      </c>
      <c r="G8" s="603" t="s">
        <v>566</v>
      </c>
    </row>
    <row r="9" spans="1:7" ht="19.5" customHeight="1">
      <c r="A9" s="604">
        <v>1</v>
      </c>
      <c r="B9" s="605" t="s">
        <v>354</v>
      </c>
      <c r="C9" s="606">
        <v>972898</v>
      </c>
      <c r="D9" s="606">
        <v>968390</v>
      </c>
      <c r="E9" s="606">
        <v>931159</v>
      </c>
      <c r="F9" s="605"/>
      <c r="G9" s="606">
        <f>E9+F9</f>
        <v>931159</v>
      </c>
    </row>
    <row r="10" spans="1:7" ht="19.5" customHeight="1">
      <c r="A10" s="604">
        <v>2</v>
      </c>
      <c r="B10" s="605" t="s">
        <v>355</v>
      </c>
      <c r="C10" s="606">
        <v>261236</v>
      </c>
      <c r="D10" s="606">
        <v>260271</v>
      </c>
      <c r="E10" s="606">
        <v>246653</v>
      </c>
      <c r="F10" s="605"/>
      <c r="G10" s="606">
        <f aca="true" t="shared" si="0" ref="G10:G59">E10+F10</f>
        <v>246653</v>
      </c>
    </row>
    <row r="11" spans="1:7" ht="19.5" customHeight="1">
      <c r="A11" s="604">
        <v>3</v>
      </c>
      <c r="B11" s="605" t="s">
        <v>356</v>
      </c>
      <c r="C11" s="606">
        <v>588624</v>
      </c>
      <c r="D11" s="606">
        <v>590614</v>
      </c>
      <c r="E11" s="606">
        <v>558348</v>
      </c>
      <c r="F11" s="605"/>
      <c r="G11" s="606">
        <f t="shared" si="0"/>
        <v>558348</v>
      </c>
    </row>
    <row r="12" spans="1:7" ht="19.5" customHeight="1">
      <c r="A12" s="604">
        <v>4</v>
      </c>
      <c r="B12" s="605" t="s">
        <v>357</v>
      </c>
      <c r="C12" s="606">
        <v>164776</v>
      </c>
      <c r="D12" s="606">
        <v>255449</v>
      </c>
      <c r="E12" s="606">
        <v>285948</v>
      </c>
      <c r="F12" s="605"/>
      <c r="G12" s="606">
        <f t="shared" si="0"/>
        <v>285948</v>
      </c>
    </row>
    <row r="13" spans="1:7" ht="19.5" customHeight="1">
      <c r="A13" s="604">
        <v>5</v>
      </c>
      <c r="B13" s="605" t="s">
        <v>358</v>
      </c>
      <c r="C13" s="606"/>
      <c r="D13" s="606"/>
      <c r="E13" s="606"/>
      <c r="F13" s="605"/>
      <c r="G13" s="606">
        <f t="shared" si="0"/>
        <v>0</v>
      </c>
    </row>
    <row r="14" spans="1:7" ht="19.5" customHeight="1">
      <c r="A14" s="604">
        <v>6</v>
      </c>
      <c r="B14" s="605" t="s">
        <v>359</v>
      </c>
      <c r="C14" s="606">
        <v>1200</v>
      </c>
      <c r="D14" s="606">
        <v>27368</v>
      </c>
      <c r="E14" s="606">
        <v>23374</v>
      </c>
      <c r="F14" s="605"/>
      <c r="G14" s="606">
        <f t="shared" si="0"/>
        <v>23374</v>
      </c>
    </row>
    <row r="15" spans="1:7" ht="19.5" customHeight="1">
      <c r="A15" s="604">
        <v>7</v>
      </c>
      <c r="B15" s="605" t="s">
        <v>360</v>
      </c>
      <c r="C15" s="606">
        <v>28528</v>
      </c>
      <c r="D15" s="606">
        <v>16514</v>
      </c>
      <c r="E15" s="606">
        <v>10571</v>
      </c>
      <c r="F15" s="605"/>
      <c r="G15" s="606">
        <f t="shared" si="0"/>
        <v>10571</v>
      </c>
    </row>
    <row r="16" spans="1:7" ht="19.5" customHeight="1">
      <c r="A16" s="604">
        <v>8</v>
      </c>
      <c r="B16" s="605" t="s">
        <v>361</v>
      </c>
      <c r="C16" s="606">
        <v>139273</v>
      </c>
      <c r="D16" s="606">
        <v>154678</v>
      </c>
      <c r="E16" s="606">
        <v>156464</v>
      </c>
      <c r="F16" s="605"/>
      <c r="G16" s="606">
        <f t="shared" si="0"/>
        <v>156464</v>
      </c>
    </row>
    <row r="17" spans="1:7" ht="19.5" customHeight="1">
      <c r="A17" s="604">
        <v>9</v>
      </c>
      <c r="B17" s="605" t="s">
        <v>362</v>
      </c>
      <c r="C17" s="606"/>
      <c r="D17" s="606"/>
      <c r="E17" s="606"/>
      <c r="F17" s="605"/>
      <c r="G17" s="606">
        <f t="shared" si="0"/>
        <v>0</v>
      </c>
    </row>
    <row r="18" spans="1:7" ht="19.5" customHeight="1">
      <c r="A18" s="604">
        <v>10</v>
      </c>
      <c r="B18" s="605" t="s">
        <v>363</v>
      </c>
      <c r="C18" s="607">
        <v>54807</v>
      </c>
      <c r="D18" s="607">
        <v>78380</v>
      </c>
      <c r="E18" s="607">
        <v>82688</v>
      </c>
      <c r="F18" s="605"/>
      <c r="G18" s="606">
        <f t="shared" si="0"/>
        <v>82688</v>
      </c>
    </row>
    <row r="19" spans="1:7" ht="19.5" customHeight="1">
      <c r="A19" s="604">
        <v>11</v>
      </c>
      <c r="B19" s="605" t="s">
        <v>364</v>
      </c>
      <c r="C19" s="607"/>
      <c r="D19" s="607"/>
      <c r="E19" s="607"/>
      <c r="F19" s="605"/>
      <c r="G19" s="606">
        <f t="shared" si="0"/>
        <v>0</v>
      </c>
    </row>
    <row r="20" spans="1:7" ht="19.5" customHeight="1">
      <c r="A20" s="604">
        <v>12</v>
      </c>
      <c r="B20" s="605" t="s">
        <v>365</v>
      </c>
      <c r="C20" s="607">
        <v>0</v>
      </c>
      <c r="D20" s="607">
        <v>0</v>
      </c>
      <c r="E20" s="607">
        <v>410</v>
      </c>
      <c r="F20" s="605"/>
      <c r="G20" s="606">
        <f t="shared" si="0"/>
        <v>410</v>
      </c>
    </row>
    <row r="21" spans="1:7" ht="27.75" customHeight="1">
      <c r="A21" s="608">
        <v>13</v>
      </c>
      <c r="B21" s="609" t="s">
        <v>366</v>
      </c>
      <c r="C21" s="610">
        <f>SUM(C9:C20)</f>
        <v>2211342</v>
      </c>
      <c r="D21" s="610">
        <f>SUM(D9:D20)</f>
        <v>2351664</v>
      </c>
      <c r="E21" s="610">
        <f>SUM(E9:E20)</f>
        <v>2295615</v>
      </c>
      <c r="F21" s="610">
        <f>SUM(F9:F20)</f>
        <v>0</v>
      </c>
      <c r="G21" s="611">
        <f t="shared" si="0"/>
        <v>2295615</v>
      </c>
    </row>
    <row r="22" spans="1:7" ht="19.5" customHeight="1">
      <c r="A22" s="604">
        <v>14</v>
      </c>
      <c r="B22" s="605" t="s">
        <v>367</v>
      </c>
      <c r="C22" s="607">
        <v>53162</v>
      </c>
      <c r="D22" s="607">
        <v>53162</v>
      </c>
      <c r="E22" s="607">
        <v>53202</v>
      </c>
      <c r="F22" s="605"/>
      <c r="G22" s="606">
        <f t="shared" si="0"/>
        <v>53202</v>
      </c>
    </row>
    <row r="23" spans="1:7" ht="19.5" customHeight="1">
      <c r="A23" s="604">
        <v>15</v>
      </c>
      <c r="B23" s="605" t="s">
        <v>368</v>
      </c>
      <c r="C23" s="607"/>
      <c r="D23" s="607"/>
      <c r="E23" s="607"/>
      <c r="F23" s="605"/>
      <c r="G23" s="606">
        <f t="shared" si="0"/>
        <v>0</v>
      </c>
    </row>
    <row r="24" spans="1:7" ht="19.5" customHeight="1">
      <c r="A24" s="604">
        <v>16</v>
      </c>
      <c r="B24" s="605" t="s">
        <v>369</v>
      </c>
      <c r="C24" s="607"/>
      <c r="D24" s="607"/>
      <c r="E24" s="607"/>
      <c r="F24" s="605"/>
      <c r="G24" s="606">
        <f t="shared" si="0"/>
        <v>0</v>
      </c>
    </row>
    <row r="25" spans="1:7" ht="19.5" customHeight="1">
      <c r="A25" s="604">
        <v>17</v>
      </c>
      <c r="B25" s="605" t="s">
        <v>370</v>
      </c>
      <c r="C25" s="607"/>
      <c r="D25" s="607"/>
      <c r="E25" s="607"/>
      <c r="F25" s="605"/>
      <c r="G25" s="606">
        <f t="shared" si="0"/>
        <v>0</v>
      </c>
    </row>
    <row r="26" spans="1:7" ht="19.5" customHeight="1">
      <c r="A26" s="604">
        <v>18</v>
      </c>
      <c r="B26" s="605" t="s">
        <v>371</v>
      </c>
      <c r="C26" s="607"/>
      <c r="D26" s="607"/>
      <c r="E26" s="607"/>
      <c r="F26" s="605"/>
      <c r="G26" s="606">
        <f t="shared" si="0"/>
        <v>0</v>
      </c>
    </row>
    <row r="27" spans="1:7" ht="19.5" customHeight="1">
      <c r="A27" s="608">
        <v>19</v>
      </c>
      <c r="B27" s="612" t="s">
        <v>372</v>
      </c>
      <c r="C27" s="611">
        <f>SUM(C22:C26)</f>
        <v>53162</v>
      </c>
      <c r="D27" s="611">
        <f>SUM(D22:D26)</f>
        <v>53162</v>
      </c>
      <c r="E27" s="611">
        <f>SUM(E22:E26)</f>
        <v>53202</v>
      </c>
      <c r="F27" s="611">
        <f>SUM(F22:F26)</f>
        <v>0</v>
      </c>
      <c r="G27" s="611">
        <f t="shared" si="0"/>
        <v>53202</v>
      </c>
    </row>
    <row r="28" spans="1:7" ht="19.5" customHeight="1">
      <c r="A28" s="608">
        <v>20</v>
      </c>
      <c r="B28" s="612" t="s">
        <v>373</v>
      </c>
      <c r="C28" s="611">
        <f>C21+C27</f>
        <v>2264504</v>
      </c>
      <c r="D28" s="611">
        <f>D21+D27</f>
        <v>2404826</v>
      </c>
      <c r="E28" s="611">
        <f>E21+E27</f>
        <v>2348817</v>
      </c>
      <c r="F28" s="611">
        <f>F21+F27</f>
        <v>0</v>
      </c>
      <c r="G28" s="611">
        <f t="shared" si="0"/>
        <v>2348817</v>
      </c>
    </row>
    <row r="29" spans="1:7" ht="19.5" customHeight="1">
      <c r="A29" s="604">
        <v>21</v>
      </c>
      <c r="B29" s="605" t="s">
        <v>374</v>
      </c>
      <c r="C29" s="606"/>
      <c r="D29" s="606"/>
      <c r="E29" s="606"/>
      <c r="F29" s="605"/>
      <c r="G29" s="606">
        <f t="shared" si="0"/>
        <v>0</v>
      </c>
    </row>
    <row r="30" spans="1:7" ht="19.5" customHeight="1">
      <c r="A30" s="604">
        <v>22</v>
      </c>
      <c r="B30" s="605" t="s">
        <v>375</v>
      </c>
      <c r="C30" s="607"/>
      <c r="D30" s="607"/>
      <c r="E30" s="606">
        <v>-61832</v>
      </c>
      <c r="F30" s="605"/>
      <c r="G30" s="606">
        <f t="shared" si="0"/>
        <v>-61832</v>
      </c>
    </row>
    <row r="31" spans="1:7" ht="19.5" customHeight="1">
      <c r="A31" s="608">
        <v>23</v>
      </c>
      <c r="B31" s="612" t="s">
        <v>376</v>
      </c>
      <c r="C31" s="611">
        <f>SUM(C28:C30)</f>
        <v>2264504</v>
      </c>
      <c r="D31" s="611">
        <f>SUM(D28:D30)</f>
        <v>2404826</v>
      </c>
      <c r="E31" s="611">
        <f>SUM(E28:E30)</f>
        <v>2286985</v>
      </c>
      <c r="F31" s="611">
        <f>SUM(F28:F30)</f>
        <v>0</v>
      </c>
      <c r="G31" s="611">
        <f t="shared" si="0"/>
        <v>2286985</v>
      </c>
    </row>
    <row r="32" spans="1:7" ht="19.5" customHeight="1">
      <c r="A32" s="604">
        <v>24</v>
      </c>
      <c r="B32" s="605" t="s">
        <v>377</v>
      </c>
      <c r="C32" s="606">
        <v>163165</v>
      </c>
      <c r="D32" s="606">
        <v>191711</v>
      </c>
      <c r="E32" s="606">
        <v>188736</v>
      </c>
      <c r="F32" s="605">
        <v>192</v>
      </c>
      <c r="G32" s="606">
        <f t="shared" si="0"/>
        <v>188928</v>
      </c>
    </row>
    <row r="33" spans="1:7" ht="19.5" customHeight="1">
      <c r="A33" s="604">
        <v>25</v>
      </c>
      <c r="B33" s="605" t="s">
        <v>378</v>
      </c>
      <c r="C33" s="606">
        <v>835315</v>
      </c>
      <c r="D33" s="606">
        <v>780019</v>
      </c>
      <c r="E33" s="606">
        <v>760566</v>
      </c>
      <c r="F33" s="605"/>
      <c r="G33" s="606">
        <f t="shared" si="0"/>
        <v>760566</v>
      </c>
    </row>
    <row r="34" spans="1:7" ht="19.5" customHeight="1">
      <c r="A34" s="604">
        <v>26</v>
      </c>
      <c r="B34" s="605" t="s">
        <v>379</v>
      </c>
      <c r="C34" s="606">
        <v>99791</v>
      </c>
      <c r="D34" s="606">
        <v>110897</v>
      </c>
      <c r="E34" s="606">
        <v>184184</v>
      </c>
      <c r="F34" s="605">
        <v>1180</v>
      </c>
      <c r="G34" s="606">
        <f t="shared" si="0"/>
        <v>185364</v>
      </c>
    </row>
    <row r="35" spans="1:7" ht="19.5" customHeight="1">
      <c r="A35" s="604">
        <v>27</v>
      </c>
      <c r="B35" s="605" t="s">
        <v>380</v>
      </c>
      <c r="C35" s="606">
        <v>0</v>
      </c>
      <c r="D35" s="606">
        <v>18303</v>
      </c>
      <c r="E35" s="606">
        <v>18378</v>
      </c>
      <c r="F35" s="605"/>
      <c r="G35" s="606">
        <f t="shared" si="0"/>
        <v>18378</v>
      </c>
    </row>
    <row r="36" spans="1:7" ht="19.5" customHeight="1">
      <c r="A36" s="604">
        <v>28</v>
      </c>
      <c r="B36" s="605" t="s">
        <v>381</v>
      </c>
      <c r="C36" s="606">
        <v>215318</v>
      </c>
      <c r="D36" s="606">
        <v>154445</v>
      </c>
      <c r="E36" s="606">
        <v>115323</v>
      </c>
      <c r="F36" s="605"/>
      <c r="G36" s="606">
        <f t="shared" si="0"/>
        <v>115323</v>
      </c>
    </row>
    <row r="37" spans="1:7" ht="25.5" customHeight="1">
      <c r="A37" s="604">
        <v>29</v>
      </c>
      <c r="B37" s="614" t="s">
        <v>382</v>
      </c>
      <c r="C37" s="606">
        <v>215318</v>
      </c>
      <c r="D37" s="606">
        <v>100445</v>
      </c>
      <c r="E37" s="606">
        <v>61323</v>
      </c>
      <c r="F37" s="605"/>
      <c r="G37" s="606">
        <f t="shared" si="0"/>
        <v>61323</v>
      </c>
    </row>
    <row r="38" spans="1:7" ht="27" customHeight="1">
      <c r="A38" s="604">
        <v>30</v>
      </c>
      <c r="B38" s="614" t="s">
        <v>383</v>
      </c>
      <c r="C38" s="606">
        <v>104429</v>
      </c>
      <c r="D38" s="606">
        <v>162104</v>
      </c>
      <c r="E38" s="606">
        <v>159244</v>
      </c>
      <c r="F38" s="605"/>
      <c r="G38" s="606">
        <f t="shared" si="0"/>
        <v>159244</v>
      </c>
    </row>
    <row r="39" spans="1:7" ht="27" customHeight="1">
      <c r="A39" s="604">
        <v>31</v>
      </c>
      <c r="B39" s="614" t="s">
        <v>384</v>
      </c>
      <c r="C39" s="606">
        <v>6000</v>
      </c>
      <c r="D39" s="606">
        <v>7067</v>
      </c>
      <c r="E39" s="606">
        <v>7116</v>
      </c>
      <c r="F39" s="605"/>
      <c r="G39" s="606">
        <f t="shared" si="0"/>
        <v>7116</v>
      </c>
    </row>
    <row r="40" spans="1:7" ht="21" customHeight="1">
      <c r="A40" s="604">
        <v>32</v>
      </c>
      <c r="B40" s="605" t="s">
        <v>385</v>
      </c>
      <c r="C40" s="606">
        <v>798899</v>
      </c>
      <c r="D40" s="606">
        <v>915401</v>
      </c>
      <c r="E40" s="606">
        <v>916691</v>
      </c>
      <c r="F40" s="605">
        <v>-1290</v>
      </c>
      <c r="G40" s="606">
        <f t="shared" si="0"/>
        <v>915401</v>
      </c>
    </row>
    <row r="41" spans="1:7" ht="21" customHeight="1">
      <c r="A41" s="604">
        <v>33</v>
      </c>
      <c r="B41" s="605" t="s">
        <v>386</v>
      </c>
      <c r="C41" s="606"/>
      <c r="D41" s="606"/>
      <c r="E41" s="606"/>
      <c r="F41" s="605"/>
      <c r="G41" s="606">
        <f t="shared" si="0"/>
        <v>0</v>
      </c>
    </row>
    <row r="42" spans="1:7" ht="21" customHeight="1">
      <c r="A42" s="604">
        <v>34</v>
      </c>
      <c r="B42" s="605" t="s">
        <v>387</v>
      </c>
      <c r="C42" s="606"/>
      <c r="D42" s="606"/>
      <c r="E42" s="606"/>
      <c r="F42" s="605"/>
      <c r="G42" s="606">
        <f t="shared" si="0"/>
        <v>0</v>
      </c>
    </row>
    <row r="43" spans="1:7" ht="21" customHeight="1">
      <c r="A43" s="604">
        <v>35</v>
      </c>
      <c r="B43" s="605" t="s">
        <v>388</v>
      </c>
      <c r="C43" s="606">
        <v>150</v>
      </c>
      <c r="D43" s="606">
        <v>150</v>
      </c>
      <c r="E43" s="606">
        <v>599</v>
      </c>
      <c r="F43" s="605"/>
      <c r="G43" s="606">
        <f t="shared" si="0"/>
        <v>599</v>
      </c>
    </row>
    <row r="44" spans="1:7" ht="24">
      <c r="A44" s="608">
        <v>36</v>
      </c>
      <c r="B44" s="609" t="s">
        <v>389</v>
      </c>
      <c r="C44" s="611">
        <f>SUM(C32:C36,C38,C39:C40,C42:C43)</f>
        <v>2223067</v>
      </c>
      <c r="D44" s="611">
        <f>SUM(D32:D36,D38,D39:D40,D42:D43)</f>
        <v>2340097</v>
      </c>
      <c r="E44" s="611">
        <f>SUM(E32:E36,E38,E39:E40,E42:E43)</f>
        <v>2350837</v>
      </c>
      <c r="F44" s="611">
        <f>SUM(F32:F36,F38,F39:F40,F42:F43)</f>
        <v>82</v>
      </c>
      <c r="G44" s="611">
        <f t="shared" si="0"/>
        <v>2350919</v>
      </c>
    </row>
    <row r="45" spans="1:7" ht="21" customHeight="1">
      <c r="A45" s="604">
        <v>37</v>
      </c>
      <c r="B45" s="605" t="s">
        <v>390</v>
      </c>
      <c r="C45" s="606"/>
      <c r="D45" s="606"/>
      <c r="E45" s="606"/>
      <c r="F45" s="605"/>
      <c r="G45" s="606">
        <f t="shared" si="0"/>
        <v>0</v>
      </c>
    </row>
    <row r="46" spans="1:7" ht="21" customHeight="1">
      <c r="A46" s="604">
        <v>38</v>
      </c>
      <c r="B46" s="605" t="s">
        <v>391</v>
      </c>
      <c r="C46" s="606">
        <v>175412</v>
      </c>
      <c r="D46" s="606">
        <v>82152</v>
      </c>
      <c r="E46" s="606">
        <v>26035</v>
      </c>
      <c r="F46" s="605"/>
      <c r="G46" s="606">
        <f t="shared" si="0"/>
        <v>26035</v>
      </c>
    </row>
    <row r="47" spans="1:7" ht="21" customHeight="1">
      <c r="A47" s="604">
        <v>39</v>
      </c>
      <c r="B47" s="605" t="s">
        <v>392</v>
      </c>
      <c r="C47" s="606">
        <v>175412</v>
      </c>
      <c r="D47" s="606">
        <v>82152</v>
      </c>
      <c r="E47" s="606">
        <v>26035</v>
      </c>
      <c r="F47" s="605"/>
      <c r="G47" s="606">
        <f t="shared" si="0"/>
        <v>26035</v>
      </c>
    </row>
    <row r="48" spans="1:7" ht="21" customHeight="1">
      <c r="A48" s="604">
        <v>40</v>
      </c>
      <c r="B48" s="605" t="s">
        <v>393</v>
      </c>
      <c r="C48" s="606"/>
      <c r="D48" s="606"/>
      <c r="E48" s="606"/>
      <c r="F48" s="605"/>
      <c r="G48" s="606">
        <f t="shared" si="0"/>
        <v>0</v>
      </c>
    </row>
    <row r="49" spans="1:7" ht="21" customHeight="1">
      <c r="A49" s="604">
        <v>41</v>
      </c>
      <c r="B49" s="605" t="s">
        <v>394</v>
      </c>
      <c r="C49" s="606"/>
      <c r="D49" s="606"/>
      <c r="E49" s="606"/>
      <c r="F49" s="605"/>
      <c r="G49" s="606">
        <f t="shared" si="0"/>
        <v>0</v>
      </c>
    </row>
    <row r="50" spans="1:7" ht="21" customHeight="1">
      <c r="A50" s="608">
        <v>42</v>
      </c>
      <c r="B50" s="612" t="s">
        <v>395</v>
      </c>
      <c r="C50" s="611">
        <f>C45+C46+C48+C49</f>
        <v>175412</v>
      </c>
      <c r="D50" s="611">
        <f>D45+D46+D48+D49</f>
        <v>82152</v>
      </c>
      <c r="E50" s="611">
        <f>E45+E46+E48+E49</f>
        <v>26035</v>
      </c>
      <c r="F50" s="611">
        <f>F45+F46+F48+F49</f>
        <v>0</v>
      </c>
      <c r="G50" s="611">
        <f t="shared" si="0"/>
        <v>26035</v>
      </c>
    </row>
    <row r="51" spans="1:7" ht="21" customHeight="1">
      <c r="A51" s="608">
        <v>43</v>
      </c>
      <c r="B51" s="612" t="s">
        <v>396</v>
      </c>
      <c r="C51" s="611">
        <f>SUM(C44,C50)</f>
        <v>2398479</v>
      </c>
      <c r="D51" s="611">
        <f>SUM(D44,D50)</f>
        <v>2422249</v>
      </c>
      <c r="E51" s="611">
        <f>SUM(E44,E50)</f>
        <v>2376872</v>
      </c>
      <c r="F51" s="611">
        <f>SUM(F44,F50)</f>
        <v>82</v>
      </c>
      <c r="G51" s="611">
        <f t="shared" si="0"/>
        <v>2376954</v>
      </c>
    </row>
    <row r="52" spans="1:7" ht="21" customHeight="1">
      <c r="A52" s="604">
        <v>44</v>
      </c>
      <c r="B52" s="605" t="s">
        <v>397</v>
      </c>
      <c r="C52" s="606">
        <v>37509</v>
      </c>
      <c r="D52" s="606">
        <v>45405</v>
      </c>
      <c r="E52" s="606">
        <v>27056</v>
      </c>
      <c r="F52" s="605">
        <v>-82</v>
      </c>
      <c r="G52" s="606">
        <f t="shared" si="0"/>
        <v>26974</v>
      </c>
    </row>
    <row r="53" spans="1:7" ht="21" customHeight="1">
      <c r="A53" s="604">
        <v>45</v>
      </c>
      <c r="B53" s="605" t="s">
        <v>398</v>
      </c>
      <c r="C53" s="606"/>
      <c r="D53" s="606"/>
      <c r="E53" s="606"/>
      <c r="F53" s="605"/>
      <c r="G53" s="606">
        <f t="shared" si="0"/>
        <v>0</v>
      </c>
    </row>
    <row r="54" spans="1:7" ht="21" customHeight="1">
      <c r="A54" s="604">
        <v>46</v>
      </c>
      <c r="B54" s="605" t="s">
        <v>399</v>
      </c>
      <c r="C54" s="607"/>
      <c r="D54" s="607"/>
      <c r="E54" s="606">
        <v>-84129</v>
      </c>
      <c r="F54" s="605"/>
      <c r="G54" s="606">
        <f t="shared" si="0"/>
        <v>-84129</v>
      </c>
    </row>
    <row r="55" spans="1:7" s="542" customFormat="1" ht="21" customHeight="1">
      <c r="A55" s="608">
        <v>47</v>
      </c>
      <c r="B55" s="612" t="s">
        <v>428</v>
      </c>
      <c r="C55" s="611">
        <f>C51+C52+C53+C54</f>
        <v>2435988</v>
      </c>
      <c r="D55" s="611">
        <f>D51+D52+D53+D54</f>
        <v>2467654</v>
      </c>
      <c r="E55" s="611">
        <f>E51+E52+E53+E54</f>
        <v>2319799</v>
      </c>
      <c r="F55" s="611">
        <f>F51+F52+F53+F54</f>
        <v>0</v>
      </c>
      <c r="G55" s="611">
        <f t="shared" si="0"/>
        <v>2319799</v>
      </c>
    </row>
    <row r="56" spans="1:7" ht="24">
      <c r="A56" s="608">
        <v>48</v>
      </c>
      <c r="B56" s="609" t="s">
        <v>437</v>
      </c>
      <c r="C56" s="611">
        <f>C44-C21</f>
        <v>11725</v>
      </c>
      <c r="D56" s="611">
        <f>D44-D21</f>
        <v>-11567</v>
      </c>
      <c r="E56" s="611">
        <f>E44-E21</f>
        <v>55222</v>
      </c>
      <c r="F56" s="611">
        <f>F44-F21</f>
        <v>82</v>
      </c>
      <c r="G56" s="611">
        <f t="shared" si="0"/>
        <v>55304</v>
      </c>
    </row>
    <row r="57" spans="1:7" ht="40.5" customHeight="1">
      <c r="A57" s="608">
        <v>49</v>
      </c>
      <c r="B57" s="609" t="s">
        <v>429</v>
      </c>
      <c r="C57" s="611">
        <f>C56+C52-C29</f>
        <v>49234</v>
      </c>
      <c r="D57" s="611">
        <f>D56+D52-D29</f>
        <v>33838</v>
      </c>
      <c r="E57" s="611">
        <f>E56+E52-E29</f>
        <v>82278</v>
      </c>
      <c r="F57" s="611">
        <f>F56+F52-F29</f>
        <v>0</v>
      </c>
      <c r="G57" s="611">
        <f t="shared" si="0"/>
        <v>82278</v>
      </c>
    </row>
    <row r="58" spans="1:7" s="542" customFormat="1" ht="21" customHeight="1">
      <c r="A58" s="608">
        <v>50</v>
      </c>
      <c r="B58" s="612" t="s">
        <v>438</v>
      </c>
      <c r="C58" s="611">
        <f>C50-C27</f>
        <v>122250</v>
      </c>
      <c r="D58" s="611">
        <f>D50-D27</f>
        <v>28990</v>
      </c>
      <c r="E58" s="611">
        <f>E50-E27</f>
        <v>-27167</v>
      </c>
      <c r="F58" s="611">
        <f>F50-F27</f>
        <v>0</v>
      </c>
      <c r="G58" s="611">
        <f t="shared" si="0"/>
        <v>-27167</v>
      </c>
    </row>
    <row r="59" spans="1:7" s="543" customFormat="1" ht="24">
      <c r="A59" s="608">
        <v>51</v>
      </c>
      <c r="B59" s="615" t="s">
        <v>439</v>
      </c>
      <c r="C59" s="616">
        <f>C54+C53-C30</f>
        <v>0</v>
      </c>
      <c r="D59" s="616">
        <f>D54+D53-D30</f>
        <v>0</v>
      </c>
      <c r="E59" s="616">
        <f>E54+E53-E30</f>
        <v>-22297</v>
      </c>
      <c r="F59" s="616">
        <f>F54+F53-F30</f>
        <v>0</v>
      </c>
      <c r="G59" s="611">
        <f t="shared" si="0"/>
        <v>-22297</v>
      </c>
    </row>
    <row r="60" spans="1:7" ht="12.75">
      <c r="A60" s="544"/>
      <c r="G60" s="542"/>
    </row>
  </sheetData>
  <mergeCells count="7">
    <mergeCell ref="A5:G5"/>
    <mergeCell ref="D6:G6"/>
    <mergeCell ref="A1:G1"/>
    <mergeCell ref="A7:A8"/>
    <mergeCell ref="B7:B8"/>
    <mergeCell ref="E7:E8"/>
    <mergeCell ref="C8:D8"/>
  </mergeCells>
  <printOptions/>
  <pageMargins left="0" right="0" top="0.2755905511811024" bottom="0.2755905511811024" header="0.5118110236220472" footer="0.5118110236220472"/>
  <pageSetup horizontalDpi="300" verticalDpi="300" orientation="portrait" paperSize="9" scale="6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34">
      <selection activeCell="A1" sqref="A1:F1"/>
    </sheetView>
  </sheetViews>
  <sheetFormatPr defaultColWidth="9.140625" defaultRowHeight="12.75"/>
  <cols>
    <col min="1" max="1" width="5.421875" style="379" customWidth="1"/>
    <col min="2" max="2" width="31.140625" style="379" customWidth="1"/>
    <col min="3" max="3" width="12.28125" style="379" customWidth="1"/>
    <col min="4" max="4" width="14.421875" style="379" customWidth="1"/>
    <col min="5" max="5" width="14.8515625" style="379" customWidth="1"/>
    <col min="6" max="6" width="13.8515625" style="379" customWidth="1"/>
    <col min="7" max="16384" width="9.00390625" style="379" customWidth="1"/>
  </cols>
  <sheetData>
    <row r="1" spans="1:11" ht="12.75">
      <c r="A1" s="742" t="s">
        <v>337</v>
      </c>
      <c r="B1" s="742"/>
      <c r="C1" s="742"/>
      <c r="D1" s="742"/>
      <c r="E1" s="742"/>
      <c r="F1" s="742"/>
      <c r="G1" s="378"/>
      <c r="H1" s="378"/>
      <c r="I1" s="378"/>
      <c r="J1" s="378"/>
      <c r="K1" s="378"/>
    </row>
    <row r="2" spans="1:11" ht="12.75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</row>
    <row r="3" spans="1:11" ht="12.75">
      <c r="A3" s="251"/>
      <c r="B3" s="378"/>
      <c r="C3" s="378"/>
      <c r="D3" s="378"/>
      <c r="E3" s="378"/>
      <c r="F3" s="378"/>
      <c r="G3" s="378"/>
      <c r="H3" s="378"/>
      <c r="I3" s="378"/>
      <c r="J3" s="378"/>
      <c r="K3" s="378"/>
    </row>
    <row r="4" spans="1:6" ht="14.25">
      <c r="A4" s="884"/>
      <c r="B4" s="884"/>
      <c r="C4" s="884"/>
      <c r="D4" s="884"/>
      <c r="E4" s="884"/>
      <c r="F4" s="884"/>
    </row>
    <row r="7" spans="1:6" ht="15.75">
      <c r="A7" s="875" t="s">
        <v>440</v>
      </c>
      <c r="B7" s="875"/>
      <c r="C7" s="875"/>
      <c r="D7" s="875"/>
      <c r="E7" s="875"/>
      <c r="F7" s="875"/>
    </row>
    <row r="8" spans="1:6" ht="15.75">
      <c r="A8" s="875" t="s">
        <v>471</v>
      </c>
      <c r="B8" s="875"/>
      <c r="C8" s="875"/>
      <c r="D8" s="875"/>
      <c r="E8" s="875"/>
      <c r="F8" s="875"/>
    </row>
    <row r="10" spans="5:6" ht="12.75">
      <c r="E10" s="885" t="s">
        <v>853</v>
      </c>
      <c r="F10" s="885"/>
    </row>
    <row r="11" spans="5:6" ht="12.75">
      <c r="E11" s="380"/>
      <c r="F11" s="380"/>
    </row>
    <row r="12" spans="1:6" s="382" customFormat="1" ht="49.5" customHeight="1">
      <c r="A12" s="327" t="s">
        <v>350</v>
      </c>
      <c r="B12" s="328" t="s">
        <v>510</v>
      </c>
      <c r="C12" s="381" t="s">
        <v>300</v>
      </c>
      <c r="D12" s="381" t="s">
        <v>302</v>
      </c>
      <c r="E12" s="381" t="s">
        <v>441</v>
      </c>
      <c r="F12" s="381" t="s">
        <v>441</v>
      </c>
    </row>
    <row r="13" spans="1:6" ht="12.75">
      <c r="A13" s="329" t="s">
        <v>442</v>
      </c>
      <c r="B13" s="330" t="s">
        <v>827</v>
      </c>
      <c r="C13" s="383">
        <v>10172</v>
      </c>
      <c r="D13" s="383">
        <v>10172</v>
      </c>
      <c r="E13" s="383">
        <v>15929</v>
      </c>
      <c r="F13" s="383">
        <v>15929</v>
      </c>
    </row>
    <row r="14" spans="1:6" ht="36">
      <c r="A14" s="331" t="s">
        <v>443</v>
      </c>
      <c r="B14" s="343" t="s">
        <v>444</v>
      </c>
      <c r="C14" s="383">
        <v>-7080</v>
      </c>
      <c r="D14" s="383">
        <v>-7080</v>
      </c>
      <c r="E14" s="383">
        <v>15217</v>
      </c>
      <c r="F14" s="383">
        <v>15217</v>
      </c>
    </row>
    <row r="15" spans="1:6" ht="24">
      <c r="A15" s="329" t="s">
        <v>445</v>
      </c>
      <c r="B15" s="343" t="s">
        <v>446</v>
      </c>
      <c r="C15" s="383">
        <v>25463</v>
      </c>
      <c r="D15" s="383">
        <v>25463</v>
      </c>
      <c r="E15" s="383">
        <v>18431</v>
      </c>
      <c r="F15" s="383">
        <v>18431</v>
      </c>
    </row>
    <row r="16" spans="1:6" ht="24">
      <c r="A16" s="331" t="s">
        <v>447</v>
      </c>
      <c r="B16" s="343" t="s">
        <v>448</v>
      </c>
      <c r="C16" s="383">
        <v>0</v>
      </c>
      <c r="D16" s="383">
        <v>0</v>
      </c>
      <c r="E16" s="383">
        <v>0</v>
      </c>
      <c r="F16" s="383">
        <v>0</v>
      </c>
    </row>
    <row r="17" spans="1:6" ht="24">
      <c r="A17" s="332" t="s">
        <v>449</v>
      </c>
      <c r="B17" s="344" t="s">
        <v>450</v>
      </c>
      <c r="C17" s="383">
        <v>-22371</v>
      </c>
      <c r="D17" s="383">
        <v>-22371</v>
      </c>
      <c r="E17" s="383">
        <v>12715</v>
      </c>
      <c r="F17" s="383">
        <v>12715</v>
      </c>
    </row>
    <row r="18" spans="1:6" ht="24">
      <c r="A18" s="331" t="s">
        <v>451</v>
      </c>
      <c r="B18" s="343" t="s">
        <v>452</v>
      </c>
      <c r="C18" s="383">
        <v>-10202</v>
      </c>
      <c r="D18" s="383">
        <v>-10202</v>
      </c>
      <c r="E18" s="383">
        <v>-14055</v>
      </c>
      <c r="F18" s="383">
        <v>-14055</v>
      </c>
    </row>
    <row r="19" spans="1:6" ht="24">
      <c r="A19" s="331" t="s">
        <v>453</v>
      </c>
      <c r="B19" s="343" t="s">
        <v>454</v>
      </c>
      <c r="C19" s="383">
        <v>-755</v>
      </c>
      <c r="D19" s="383">
        <v>-755</v>
      </c>
      <c r="E19" s="383">
        <v>4588</v>
      </c>
      <c r="F19" s="383">
        <v>4588</v>
      </c>
    </row>
    <row r="20" spans="1:6" ht="36">
      <c r="A20" s="331" t="s">
        <v>455</v>
      </c>
      <c r="B20" s="343" t="s">
        <v>456</v>
      </c>
      <c r="C20" s="383">
        <v>0</v>
      </c>
      <c r="D20" s="383">
        <v>0</v>
      </c>
      <c r="E20" s="383">
        <v>0</v>
      </c>
      <c r="F20" s="383">
        <v>0</v>
      </c>
    </row>
    <row r="21" spans="1:6" ht="24">
      <c r="A21" s="331" t="s">
        <v>457</v>
      </c>
      <c r="B21" s="343" t="s">
        <v>458</v>
      </c>
      <c r="C21" s="383">
        <v>0</v>
      </c>
      <c r="D21" s="383">
        <v>0</v>
      </c>
      <c r="E21" s="383">
        <v>0</v>
      </c>
      <c r="F21" s="383">
        <v>0</v>
      </c>
    </row>
    <row r="22" spans="1:6" ht="24">
      <c r="A22" s="332" t="s">
        <v>459</v>
      </c>
      <c r="B22" s="344" t="s">
        <v>460</v>
      </c>
      <c r="C22" s="383">
        <v>-33328</v>
      </c>
      <c r="D22" s="383">
        <v>-33328</v>
      </c>
      <c r="E22" s="383">
        <v>3248</v>
      </c>
      <c r="F22" s="383">
        <v>3248</v>
      </c>
    </row>
    <row r="23" spans="1:6" ht="36">
      <c r="A23" s="331" t="s">
        <v>461</v>
      </c>
      <c r="B23" s="343" t="s">
        <v>462</v>
      </c>
      <c r="C23" s="383">
        <v>0</v>
      </c>
      <c r="D23" s="383">
        <v>0</v>
      </c>
      <c r="E23" s="383">
        <v>0</v>
      </c>
      <c r="F23" s="383">
        <v>0</v>
      </c>
    </row>
    <row r="24" spans="1:6" ht="12.75">
      <c r="A24" s="333" t="s">
        <v>463</v>
      </c>
      <c r="B24" s="345" t="s">
        <v>464</v>
      </c>
      <c r="C24" s="383">
        <v>4152</v>
      </c>
      <c r="D24" s="383">
        <v>4152</v>
      </c>
      <c r="E24" s="383">
        <v>3396</v>
      </c>
      <c r="F24" s="383">
        <v>3396</v>
      </c>
    </row>
    <row r="25" spans="1:6" ht="12.75">
      <c r="A25" s="333" t="s">
        <v>465</v>
      </c>
      <c r="B25" s="345" t="s">
        <v>466</v>
      </c>
      <c r="C25" s="383">
        <v>0</v>
      </c>
      <c r="D25" s="383">
        <v>0</v>
      </c>
      <c r="E25" s="383">
        <v>7896</v>
      </c>
      <c r="F25" s="383">
        <v>7896</v>
      </c>
    </row>
  </sheetData>
  <mergeCells count="5">
    <mergeCell ref="A1:F1"/>
    <mergeCell ref="A4:F4"/>
    <mergeCell ref="A7:F7"/>
    <mergeCell ref="E10:F10"/>
    <mergeCell ref="A8:F8"/>
  </mergeCells>
  <printOptions/>
  <pageMargins left="0.3937007874015748" right="0.3937007874015748" top="0.7874015748031497" bottom="0.7874015748031497" header="0.5118110236220472" footer="0.5118110236220472"/>
  <pageSetup fitToHeight="0"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111"/>
  <sheetViews>
    <sheetView workbookViewId="0" topLeftCell="A1">
      <selection activeCell="A1" sqref="A1:D1"/>
    </sheetView>
  </sheetViews>
  <sheetFormatPr defaultColWidth="9.00390625" defaultRowHeight="12.75"/>
  <cols>
    <col min="1" max="1" width="58.140625" style="334" customWidth="1"/>
    <col min="2" max="2" width="14.8515625" style="334" customWidth="1"/>
    <col min="3" max="4" width="13.57421875" style="334" bestFit="1" customWidth="1"/>
    <col min="5" max="5" width="15.28125" style="334" customWidth="1"/>
    <col min="6" max="16384" width="9.00390625" style="334" customWidth="1"/>
  </cols>
  <sheetData>
    <row r="1" spans="1:8" ht="12.75">
      <c r="A1" s="762" t="s">
        <v>338</v>
      </c>
      <c r="B1" s="745"/>
      <c r="C1" s="745"/>
      <c r="D1" s="745"/>
      <c r="E1" s="71"/>
      <c r="F1" s="71"/>
      <c r="G1" s="71"/>
      <c r="H1" s="71"/>
    </row>
    <row r="2" spans="1:8" ht="12.75">
      <c r="A2" s="71"/>
      <c r="B2" s="71"/>
      <c r="C2" s="71"/>
      <c r="D2" s="71"/>
      <c r="E2" s="71"/>
      <c r="F2" s="71"/>
      <c r="G2" s="71"/>
      <c r="H2" s="71"/>
    </row>
    <row r="3" spans="1:8" ht="12.75">
      <c r="A3" s="71"/>
      <c r="B3" s="71"/>
      <c r="C3" s="71"/>
      <c r="D3" s="71"/>
      <c r="E3" s="71"/>
      <c r="F3" s="71"/>
      <c r="G3" s="71"/>
      <c r="H3" s="71"/>
    </row>
    <row r="4" spans="1:8" ht="12.75">
      <c r="A4" s="71"/>
      <c r="B4" s="71"/>
      <c r="C4" s="71"/>
      <c r="D4" s="71"/>
      <c r="E4" s="71"/>
      <c r="F4" s="71"/>
      <c r="G4" s="71"/>
      <c r="H4" s="71"/>
    </row>
    <row r="5" spans="1:6" ht="15">
      <c r="A5" s="886" t="s">
        <v>436</v>
      </c>
      <c r="B5" s="886"/>
      <c r="C5" s="886"/>
      <c r="D5" s="886"/>
      <c r="E5" s="335"/>
      <c r="F5" s="335"/>
    </row>
    <row r="6" spans="1:6" ht="15">
      <c r="A6" s="886"/>
      <c r="B6" s="886"/>
      <c r="C6" s="886"/>
      <c r="D6" s="335"/>
      <c r="E6" s="335"/>
      <c r="F6" s="335"/>
    </row>
    <row r="7" spans="3:6" ht="12.75">
      <c r="C7" s="336"/>
      <c r="D7" s="342" t="s">
        <v>779</v>
      </c>
      <c r="E7" s="335"/>
      <c r="F7" s="335"/>
    </row>
    <row r="8" spans="1:7" ht="12.75">
      <c r="A8" s="337" t="s">
        <v>593</v>
      </c>
      <c r="B8" s="585" t="s">
        <v>467</v>
      </c>
      <c r="C8" s="338" t="s">
        <v>787</v>
      </c>
      <c r="D8" s="338" t="s">
        <v>468</v>
      </c>
      <c r="E8" s="335"/>
      <c r="F8" s="335"/>
      <c r="G8" s="335"/>
    </row>
    <row r="9" spans="1:20" ht="12.75">
      <c r="A9" s="339" t="s">
        <v>433</v>
      </c>
      <c r="B9" s="586">
        <v>6594</v>
      </c>
      <c r="C9" s="581">
        <v>6886</v>
      </c>
      <c r="D9" s="582">
        <v>0</v>
      </c>
      <c r="E9" s="335"/>
      <c r="F9" s="335"/>
      <c r="G9" s="335"/>
      <c r="H9" s="340"/>
      <c r="T9" s="335"/>
    </row>
    <row r="10" spans="1:20" ht="25.5">
      <c r="A10" s="339" t="s">
        <v>434</v>
      </c>
      <c r="B10" s="586">
        <v>37157</v>
      </c>
      <c r="C10" s="581">
        <v>29901</v>
      </c>
      <c r="D10" s="582">
        <v>0</v>
      </c>
      <c r="E10" s="335"/>
      <c r="F10" s="335"/>
      <c r="G10" s="335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35"/>
    </row>
    <row r="11" spans="1:20" ht="12.75">
      <c r="A11" s="339" t="s">
        <v>435</v>
      </c>
      <c r="B11" s="586">
        <v>104429</v>
      </c>
      <c r="C11" s="581">
        <v>101549</v>
      </c>
      <c r="D11" s="582">
        <v>97542</v>
      </c>
      <c r="E11" s="335"/>
      <c r="F11" s="335"/>
      <c r="G11" s="335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35"/>
    </row>
    <row r="12" spans="1:7" ht="12.75">
      <c r="A12" s="341" t="s">
        <v>469</v>
      </c>
      <c r="B12" s="587">
        <f>SUM(B9:B11)</f>
        <v>148180</v>
      </c>
      <c r="C12" s="583">
        <f>SUM(C9:C11)</f>
        <v>138336</v>
      </c>
      <c r="D12" s="584">
        <f>SUM(D9:D11)</f>
        <v>97542</v>
      </c>
      <c r="E12" s="335"/>
      <c r="F12" s="335"/>
      <c r="G12" s="335"/>
    </row>
    <row r="13" spans="1:11" ht="12.75">
      <c r="A13"/>
      <c r="B13"/>
      <c r="C13"/>
      <c r="D13"/>
      <c r="E13"/>
      <c r="F13"/>
      <c r="G13"/>
      <c r="H13"/>
      <c r="I13"/>
      <c r="J13"/>
      <c r="K13"/>
    </row>
    <row r="14" spans="1:11" ht="12.75">
      <c r="A14"/>
      <c r="B14"/>
      <c r="C14"/>
      <c r="D14"/>
      <c r="E14"/>
      <c r="F14"/>
      <c r="G14"/>
      <c r="H14"/>
      <c r="I14"/>
      <c r="J14"/>
      <c r="K14"/>
    </row>
    <row r="15" spans="1:11" ht="12.75">
      <c r="A15"/>
      <c r="B15"/>
      <c r="C15"/>
      <c r="D15"/>
      <c r="E15"/>
      <c r="F15"/>
      <c r="G15"/>
      <c r="H15"/>
      <c r="I15"/>
      <c r="J15"/>
      <c r="K15"/>
    </row>
    <row r="16" spans="1:11" ht="12.75">
      <c r="A16"/>
      <c r="B16"/>
      <c r="C16"/>
      <c r="D16"/>
      <c r="E16"/>
      <c r="F16"/>
      <c r="G16"/>
      <c r="H16"/>
      <c r="I16"/>
      <c r="J16"/>
      <c r="K16"/>
    </row>
    <row r="17" spans="1:11" ht="12.75">
      <c r="A17"/>
      <c r="B17"/>
      <c r="C17"/>
      <c r="D17"/>
      <c r="E17"/>
      <c r="F17"/>
      <c r="G17"/>
      <c r="H17"/>
      <c r="I17"/>
      <c r="J17"/>
      <c r="K17"/>
    </row>
    <row r="18" spans="1:11" ht="12.75">
      <c r="A18"/>
      <c r="B18"/>
      <c r="C18"/>
      <c r="D18"/>
      <c r="E18"/>
      <c r="F18"/>
      <c r="G18"/>
      <c r="H18"/>
      <c r="I18"/>
      <c r="J18"/>
      <c r="K18"/>
    </row>
    <row r="19" spans="1:11" ht="12.75">
      <c r="A19"/>
      <c r="B19"/>
      <c r="C19"/>
      <c r="D19"/>
      <c r="E19"/>
      <c r="F19"/>
      <c r="G19"/>
      <c r="H19"/>
      <c r="I19"/>
      <c r="J19"/>
      <c r="K19"/>
    </row>
    <row r="20" spans="1:11" ht="12.75">
      <c r="A20"/>
      <c r="B20"/>
      <c r="C20"/>
      <c r="D20"/>
      <c r="E20"/>
      <c r="F20"/>
      <c r="G20"/>
      <c r="H20"/>
      <c r="I20"/>
      <c r="J20"/>
      <c r="K20"/>
    </row>
    <row r="21" spans="1:11" ht="12.75">
      <c r="A21"/>
      <c r="B21"/>
      <c r="C21"/>
      <c r="D21"/>
      <c r="E21"/>
      <c r="F21"/>
      <c r="G21"/>
      <c r="H21"/>
      <c r="I21"/>
      <c r="J21"/>
      <c r="K21"/>
    </row>
    <row r="22" spans="1:11" ht="12.75">
      <c r="A22"/>
      <c r="B22"/>
      <c r="C22"/>
      <c r="D22"/>
      <c r="E22"/>
      <c r="F22"/>
      <c r="G22"/>
      <c r="H22"/>
      <c r="I22"/>
      <c r="J22"/>
      <c r="K22"/>
    </row>
    <row r="23" spans="1:11" ht="12.75">
      <c r="A23"/>
      <c r="B23"/>
      <c r="C23"/>
      <c r="D23"/>
      <c r="E23"/>
      <c r="F23"/>
      <c r="G23"/>
      <c r="H23"/>
      <c r="I23"/>
      <c r="J23"/>
      <c r="K23"/>
    </row>
    <row r="24" spans="1:11" ht="12.75">
      <c r="A24"/>
      <c r="B24"/>
      <c r="C24"/>
      <c r="D24"/>
      <c r="E24"/>
      <c r="F24"/>
      <c r="G24"/>
      <c r="H24"/>
      <c r="I24"/>
      <c r="J24"/>
      <c r="K24"/>
    </row>
    <row r="25" spans="1:11" ht="12.75">
      <c r="A25"/>
      <c r="B25"/>
      <c r="C25"/>
      <c r="D25"/>
      <c r="E25"/>
      <c r="F25"/>
      <c r="G25"/>
      <c r="H25"/>
      <c r="I25"/>
      <c r="J25"/>
      <c r="K25"/>
    </row>
    <row r="26" spans="1:11" ht="12.75">
      <c r="A26"/>
      <c r="B26"/>
      <c r="C26"/>
      <c r="D26"/>
      <c r="E26"/>
      <c r="F26"/>
      <c r="G26"/>
      <c r="H26"/>
      <c r="I26"/>
      <c r="J26"/>
      <c r="K26"/>
    </row>
    <row r="27" spans="1:11" ht="12.75">
      <c r="A27"/>
      <c r="B27"/>
      <c r="C27"/>
      <c r="D27"/>
      <c r="E27"/>
      <c r="F27"/>
      <c r="G27"/>
      <c r="H27"/>
      <c r="I27"/>
      <c r="J27"/>
      <c r="K27"/>
    </row>
    <row r="28" spans="1:11" ht="12.75">
      <c r="A28"/>
      <c r="B28"/>
      <c r="C28"/>
      <c r="D28"/>
      <c r="E28"/>
      <c r="F28"/>
      <c r="G28"/>
      <c r="H28"/>
      <c r="I28"/>
      <c r="J28"/>
      <c r="K28"/>
    </row>
    <row r="29" spans="1:11" ht="12.75">
      <c r="A29"/>
      <c r="B29"/>
      <c r="C29"/>
      <c r="D29"/>
      <c r="E29"/>
      <c r="F29"/>
      <c r="G29"/>
      <c r="H29"/>
      <c r="I29"/>
      <c r="J29"/>
      <c r="K29"/>
    </row>
    <row r="30" spans="1:11" ht="12.75">
      <c r="A30"/>
      <c r="B30"/>
      <c r="C30"/>
      <c r="D30"/>
      <c r="E30"/>
      <c r="F30"/>
      <c r="G30"/>
      <c r="H30"/>
      <c r="I30"/>
      <c r="J30"/>
      <c r="K30"/>
    </row>
    <row r="31" spans="1:11" ht="12.75">
      <c r="A31"/>
      <c r="B31"/>
      <c r="C31"/>
      <c r="D31"/>
      <c r="E31"/>
      <c r="F31"/>
      <c r="G31"/>
      <c r="H31"/>
      <c r="I31"/>
      <c r="J31"/>
      <c r="K31"/>
    </row>
    <row r="32" spans="1:11" ht="12.75">
      <c r="A32"/>
      <c r="B32"/>
      <c r="C32"/>
      <c r="D32"/>
      <c r="E32"/>
      <c r="F32"/>
      <c r="G32"/>
      <c r="H32"/>
      <c r="I32"/>
      <c r="J32"/>
      <c r="K32"/>
    </row>
    <row r="33" spans="1:11" ht="12.75">
      <c r="A33"/>
      <c r="B33"/>
      <c r="C33"/>
      <c r="D33"/>
      <c r="E33"/>
      <c r="F33"/>
      <c r="G33"/>
      <c r="H33"/>
      <c r="I33"/>
      <c r="J33"/>
      <c r="K33"/>
    </row>
    <row r="34" spans="1:11" ht="12.75">
      <c r="A34"/>
      <c r="B34"/>
      <c r="C34"/>
      <c r="D34"/>
      <c r="E34"/>
      <c r="F34"/>
      <c r="G34"/>
      <c r="H34"/>
      <c r="I34"/>
      <c r="J34"/>
      <c r="K34"/>
    </row>
    <row r="35" spans="1:11" ht="12.75">
      <c r="A35"/>
      <c r="B35"/>
      <c r="C35"/>
      <c r="D35"/>
      <c r="E35"/>
      <c r="F35"/>
      <c r="G35"/>
      <c r="H35"/>
      <c r="I35"/>
      <c r="J35"/>
      <c r="K35"/>
    </row>
    <row r="36" spans="1:11" ht="12.75">
      <c r="A36"/>
      <c r="B36"/>
      <c r="C36"/>
      <c r="D36"/>
      <c r="E36"/>
      <c r="F36"/>
      <c r="G36"/>
      <c r="H36"/>
      <c r="I36"/>
      <c r="J36"/>
      <c r="K36"/>
    </row>
    <row r="37" spans="1:11" ht="12.75">
      <c r="A37"/>
      <c r="B37"/>
      <c r="C37"/>
      <c r="D37"/>
      <c r="E37"/>
      <c r="F37"/>
      <c r="G37"/>
      <c r="H37"/>
      <c r="I37"/>
      <c r="J37"/>
      <c r="K37"/>
    </row>
    <row r="38" spans="1:11" ht="12.75">
      <c r="A38"/>
      <c r="B38"/>
      <c r="C38"/>
      <c r="D38"/>
      <c r="E38"/>
      <c r="F38"/>
      <c r="G38"/>
      <c r="H38"/>
      <c r="I38"/>
      <c r="J38"/>
      <c r="K38"/>
    </row>
    <row r="39" spans="1:11" ht="12.75">
      <c r="A39"/>
      <c r="B39"/>
      <c r="C39"/>
      <c r="D39"/>
      <c r="E39"/>
      <c r="F39"/>
      <c r="G39"/>
      <c r="H39"/>
      <c r="I39"/>
      <c r="J39"/>
      <c r="K39"/>
    </row>
    <row r="40" spans="1:11" ht="12.75">
      <c r="A40"/>
      <c r="B40"/>
      <c r="C40"/>
      <c r="D40"/>
      <c r="E40"/>
      <c r="F40"/>
      <c r="G40"/>
      <c r="H40"/>
      <c r="I40"/>
      <c r="J40"/>
      <c r="K40"/>
    </row>
    <row r="41" spans="1:11" ht="12.75">
      <c r="A41"/>
      <c r="B41"/>
      <c r="C41"/>
      <c r="D41"/>
      <c r="E41"/>
      <c r="F41"/>
      <c r="G41"/>
      <c r="H41"/>
      <c r="I41"/>
      <c r="J41"/>
      <c r="K41"/>
    </row>
    <row r="42" spans="1:11" ht="12.75">
      <c r="A42"/>
      <c r="B42"/>
      <c r="C42"/>
      <c r="D42"/>
      <c r="E42"/>
      <c r="F42"/>
      <c r="G42"/>
      <c r="H42"/>
      <c r="I42"/>
      <c r="J42"/>
      <c r="K42"/>
    </row>
    <row r="43" spans="1:11" ht="12.75">
      <c r="A43"/>
      <c r="B43"/>
      <c r="C43"/>
      <c r="D43"/>
      <c r="E43"/>
      <c r="F43"/>
      <c r="G43"/>
      <c r="H43"/>
      <c r="I43"/>
      <c r="J43"/>
      <c r="K43"/>
    </row>
    <row r="44" spans="1:11" ht="12.75">
      <c r="A44"/>
      <c r="B44"/>
      <c r="C44"/>
      <c r="D44"/>
      <c r="E44"/>
      <c r="F44"/>
      <c r="G44"/>
      <c r="H44"/>
      <c r="I44"/>
      <c r="J44"/>
      <c r="K44"/>
    </row>
    <row r="45" spans="1:11" ht="12.75">
      <c r="A45"/>
      <c r="B45"/>
      <c r="C45"/>
      <c r="D45"/>
      <c r="E45"/>
      <c r="F45"/>
      <c r="G45"/>
      <c r="H45"/>
      <c r="I45"/>
      <c r="J45"/>
      <c r="K45"/>
    </row>
    <row r="46" spans="1:11" ht="12.75">
      <c r="A46"/>
      <c r="B46"/>
      <c r="C46"/>
      <c r="D46"/>
      <c r="E46"/>
      <c r="F46"/>
      <c r="G46"/>
      <c r="H46"/>
      <c r="I46"/>
      <c r="J46"/>
      <c r="K46"/>
    </row>
    <row r="47" spans="1:11" ht="12.75">
      <c r="A47"/>
      <c r="B47"/>
      <c r="C47"/>
      <c r="D47"/>
      <c r="E47"/>
      <c r="F47"/>
      <c r="G47"/>
      <c r="H47"/>
      <c r="I47"/>
      <c r="J47"/>
      <c r="K47"/>
    </row>
    <row r="48" spans="1:11" ht="12.75">
      <c r="A48"/>
      <c r="B48"/>
      <c r="C48"/>
      <c r="D48"/>
      <c r="E48"/>
      <c r="F48"/>
      <c r="G48"/>
      <c r="H48"/>
      <c r="I48"/>
      <c r="J48"/>
      <c r="K48"/>
    </row>
    <row r="49" spans="1:11" ht="12.75">
      <c r="A49"/>
      <c r="B49"/>
      <c r="C49"/>
      <c r="D49"/>
      <c r="E49"/>
      <c r="F49"/>
      <c r="G49"/>
      <c r="H49"/>
      <c r="I49"/>
      <c r="J49"/>
      <c r="K49"/>
    </row>
    <row r="50" spans="1:11" ht="12.75">
      <c r="A50"/>
      <c r="B50"/>
      <c r="C50"/>
      <c r="D50"/>
      <c r="E50"/>
      <c r="F50"/>
      <c r="G50"/>
      <c r="H50"/>
      <c r="I50"/>
      <c r="J50"/>
      <c r="K50"/>
    </row>
    <row r="51" spans="1:11" ht="12.75">
      <c r="A51"/>
      <c r="B51"/>
      <c r="C51"/>
      <c r="D51"/>
      <c r="E51"/>
      <c r="F51"/>
      <c r="G51"/>
      <c r="H51"/>
      <c r="I51"/>
      <c r="J51"/>
      <c r="K51"/>
    </row>
    <row r="52" spans="1:11" ht="12.75">
      <c r="A52"/>
      <c r="B52"/>
      <c r="C52"/>
      <c r="D52"/>
      <c r="E52"/>
      <c r="F52"/>
      <c r="G52"/>
      <c r="H52"/>
      <c r="I52"/>
      <c r="J52"/>
      <c r="K52"/>
    </row>
    <row r="53" spans="1:11" ht="12.75">
      <c r="A53"/>
      <c r="B53"/>
      <c r="C53"/>
      <c r="D53"/>
      <c r="E53"/>
      <c r="F53"/>
      <c r="G53"/>
      <c r="H53"/>
      <c r="I53"/>
      <c r="J53"/>
      <c r="K53"/>
    </row>
    <row r="54" spans="1:11" ht="12.75">
      <c r="A54"/>
      <c r="B54"/>
      <c r="C54"/>
      <c r="D54"/>
      <c r="E54"/>
      <c r="F54"/>
      <c r="G54"/>
      <c r="H54"/>
      <c r="I54"/>
      <c r="J54"/>
      <c r="K54"/>
    </row>
    <row r="55" spans="1:11" ht="12.75">
      <c r="A55"/>
      <c r="B55"/>
      <c r="C55"/>
      <c r="D55"/>
      <c r="E55"/>
      <c r="F55"/>
      <c r="G55"/>
      <c r="H55"/>
      <c r="I55"/>
      <c r="J55"/>
      <c r="K55"/>
    </row>
    <row r="56" spans="1:11" ht="12.75">
      <c r="A56"/>
      <c r="B56"/>
      <c r="C56"/>
      <c r="D56"/>
      <c r="E56"/>
      <c r="F56"/>
      <c r="G56"/>
      <c r="H56"/>
      <c r="I56"/>
      <c r="J56"/>
      <c r="K56"/>
    </row>
    <row r="57" spans="1:11" ht="12.75">
      <c r="A57"/>
      <c r="B57"/>
      <c r="C57"/>
      <c r="D57"/>
      <c r="E57"/>
      <c r="F57"/>
      <c r="G57"/>
      <c r="H57"/>
      <c r="I57"/>
      <c r="J57"/>
      <c r="K57"/>
    </row>
    <row r="58" spans="1:11" ht="12.75">
      <c r="A58"/>
      <c r="B58"/>
      <c r="C58"/>
      <c r="D58"/>
      <c r="E58"/>
      <c r="F58"/>
      <c r="G58"/>
      <c r="H58"/>
      <c r="I58"/>
      <c r="J58"/>
      <c r="K58"/>
    </row>
    <row r="59" spans="1:11" ht="12.75">
      <c r="A59"/>
      <c r="B59"/>
      <c r="C59"/>
      <c r="D59"/>
      <c r="E59"/>
      <c r="F59"/>
      <c r="G59"/>
      <c r="H59"/>
      <c r="I59"/>
      <c r="J59"/>
      <c r="K59"/>
    </row>
    <row r="60" spans="1:11" ht="12.75">
      <c r="A60"/>
      <c r="B60"/>
      <c r="C60"/>
      <c r="D60"/>
      <c r="E60"/>
      <c r="F60"/>
      <c r="G60"/>
      <c r="H60"/>
      <c r="I60"/>
      <c r="J60"/>
      <c r="K60"/>
    </row>
    <row r="61" spans="1:11" ht="12.75">
      <c r="A61"/>
      <c r="B61"/>
      <c r="C61"/>
      <c r="D61"/>
      <c r="E61"/>
      <c r="F61"/>
      <c r="G61"/>
      <c r="H61"/>
      <c r="I61"/>
      <c r="J61"/>
      <c r="K61"/>
    </row>
    <row r="62" spans="1:11" ht="12.75">
      <c r="A62"/>
      <c r="B62"/>
      <c r="C62"/>
      <c r="D62"/>
      <c r="E62"/>
      <c r="F62"/>
      <c r="G62"/>
      <c r="H62"/>
      <c r="I62"/>
      <c r="J62"/>
      <c r="K62"/>
    </row>
    <row r="63" spans="1:11" ht="12.75">
      <c r="A63"/>
      <c r="B63"/>
      <c r="C63"/>
      <c r="D63"/>
      <c r="E63"/>
      <c r="F63"/>
      <c r="G63"/>
      <c r="H63"/>
      <c r="I63"/>
      <c r="J63"/>
      <c r="K63"/>
    </row>
    <row r="64" spans="1:11" ht="12.75">
      <c r="A64"/>
      <c r="B64"/>
      <c r="C64"/>
      <c r="D64"/>
      <c r="E64"/>
      <c r="F64"/>
      <c r="G64"/>
      <c r="H64"/>
      <c r="I64"/>
      <c r="J64"/>
      <c r="K64"/>
    </row>
    <row r="65" spans="1:11" ht="12.75">
      <c r="A65"/>
      <c r="B65"/>
      <c r="C65"/>
      <c r="D65"/>
      <c r="E65"/>
      <c r="F65"/>
      <c r="G65"/>
      <c r="H65"/>
      <c r="I65"/>
      <c r="J65"/>
      <c r="K65"/>
    </row>
    <row r="66" spans="1:11" ht="12.75">
      <c r="A66"/>
      <c r="B66"/>
      <c r="C66"/>
      <c r="D66"/>
      <c r="E66"/>
      <c r="F66"/>
      <c r="G66"/>
      <c r="H66"/>
      <c r="I66"/>
      <c r="J66"/>
      <c r="K66"/>
    </row>
    <row r="67" spans="1:11" ht="12.75">
      <c r="A67"/>
      <c r="B67"/>
      <c r="C67"/>
      <c r="D67"/>
      <c r="E67"/>
      <c r="F67"/>
      <c r="G67"/>
      <c r="H67"/>
      <c r="I67"/>
      <c r="J67"/>
      <c r="K67"/>
    </row>
    <row r="68" spans="1:11" ht="12.75">
      <c r="A68"/>
      <c r="B68"/>
      <c r="C68"/>
      <c r="D68"/>
      <c r="E68"/>
      <c r="F68"/>
      <c r="G68"/>
      <c r="H68"/>
      <c r="I68"/>
      <c r="J68"/>
      <c r="K68"/>
    </row>
    <row r="69" spans="1:11" ht="12.75">
      <c r="A69"/>
      <c r="B69"/>
      <c r="C69"/>
      <c r="D69"/>
      <c r="E69"/>
      <c r="F69"/>
      <c r="G69"/>
      <c r="H69"/>
      <c r="I69"/>
      <c r="J69"/>
      <c r="K69"/>
    </row>
    <row r="70" spans="1:11" ht="12.75">
      <c r="A70"/>
      <c r="B70"/>
      <c r="C70"/>
      <c r="D70"/>
      <c r="E70"/>
      <c r="F70"/>
      <c r="G70"/>
      <c r="H70"/>
      <c r="I70"/>
      <c r="J70"/>
      <c r="K70"/>
    </row>
    <row r="71" spans="1:11" ht="12.75">
      <c r="A71"/>
      <c r="B71"/>
      <c r="C71"/>
      <c r="D71"/>
      <c r="E71"/>
      <c r="F71"/>
      <c r="G71"/>
      <c r="H71"/>
      <c r="I71"/>
      <c r="J71"/>
      <c r="K71"/>
    </row>
    <row r="72" spans="1:11" ht="12.75">
      <c r="A72"/>
      <c r="B72"/>
      <c r="C72"/>
      <c r="D72"/>
      <c r="E72"/>
      <c r="F72"/>
      <c r="G72"/>
      <c r="H72"/>
      <c r="I72"/>
      <c r="J72"/>
      <c r="K72"/>
    </row>
    <row r="73" spans="1:11" ht="12.75">
      <c r="A73"/>
      <c r="B73"/>
      <c r="C73"/>
      <c r="D73"/>
      <c r="E73"/>
      <c r="F73"/>
      <c r="G73"/>
      <c r="H73"/>
      <c r="I73"/>
      <c r="J73"/>
      <c r="K73"/>
    </row>
    <row r="74" spans="1:11" ht="12.75">
      <c r="A74"/>
      <c r="B74"/>
      <c r="C74"/>
      <c r="D74"/>
      <c r="E74"/>
      <c r="F74"/>
      <c r="G74"/>
      <c r="H74"/>
      <c r="I74"/>
      <c r="J74"/>
      <c r="K74"/>
    </row>
    <row r="75" spans="1:11" ht="12.75">
      <c r="A75"/>
      <c r="B75"/>
      <c r="C75"/>
      <c r="D75"/>
      <c r="E75"/>
      <c r="F75"/>
      <c r="G75"/>
      <c r="H75"/>
      <c r="I75"/>
      <c r="J75"/>
      <c r="K75"/>
    </row>
    <row r="76" spans="1:11" ht="12.75">
      <c r="A76"/>
      <c r="B76"/>
      <c r="C76"/>
      <c r="D76"/>
      <c r="E76"/>
      <c r="F76"/>
      <c r="G76"/>
      <c r="H76"/>
      <c r="I76"/>
      <c r="J76"/>
      <c r="K76"/>
    </row>
    <row r="77" spans="1:11" ht="12.75">
      <c r="A77"/>
      <c r="B77"/>
      <c r="C77"/>
      <c r="D77"/>
      <c r="E77"/>
      <c r="F77"/>
      <c r="G77"/>
      <c r="H77"/>
      <c r="I77"/>
      <c r="J77"/>
      <c r="K77"/>
    </row>
    <row r="78" spans="1:11" ht="12.75">
      <c r="A78"/>
      <c r="B78"/>
      <c r="C78"/>
      <c r="D78"/>
      <c r="E78"/>
      <c r="F78"/>
      <c r="G78"/>
      <c r="H78"/>
      <c r="I78"/>
      <c r="J78"/>
      <c r="K78"/>
    </row>
    <row r="79" spans="1:11" ht="12.75">
      <c r="A79"/>
      <c r="B79"/>
      <c r="C79"/>
      <c r="D79"/>
      <c r="E79"/>
      <c r="F79"/>
      <c r="G79"/>
      <c r="H79"/>
      <c r="I79"/>
      <c r="J79"/>
      <c r="K79"/>
    </row>
    <row r="80" spans="1:11" ht="12.75">
      <c r="A80"/>
      <c r="B80"/>
      <c r="C80"/>
      <c r="D80"/>
      <c r="E80"/>
      <c r="F80"/>
      <c r="G80"/>
      <c r="H80"/>
      <c r="I80"/>
      <c r="J80"/>
      <c r="K80"/>
    </row>
    <row r="81" spans="1:11" ht="12.75">
      <c r="A81"/>
      <c r="B81"/>
      <c r="C81"/>
      <c r="D81"/>
      <c r="E81"/>
      <c r="F81"/>
      <c r="G81"/>
      <c r="H81"/>
      <c r="I81"/>
      <c r="J81"/>
      <c r="K81"/>
    </row>
    <row r="82" spans="1:11" ht="12.75">
      <c r="A82"/>
      <c r="B82"/>
      <c r="C82"/>
      <c r="D82"/>
      <c r="E82"/>
      <c r="F82"/>
      <c r="G82"/>
      <c r="H82"/>
      <c r="I82"/>
      <c r="J82"/>
      <c r="K82"/>
    </row>
    <row r="83" spans="1:11" ht="12.75">
      <c r="A83"/>
      <c r="B83"/>
      <c r="C83"/>
      <c r="D83"/>
      <c r="E83"/>
      <c r="F83"/>
      <c r="G83"/>
      <c r="H83"/>
      <c r="I83"/>
      <c r="J83"/>
      <c r="K83"/>
    </row>
    <row r="84" spans="1:11" ht="12.75">
      <c r="A84"/>
      <c r="B84"/>
      <c r="C84"/>
      <c r="D84"/>
      <c r="E84"/>
      <c r="F84"/>
      <c r="G84"/>
      <c r="H84"/>
      <c r="I84"/>
      <c r="J84"/>
      <c r="K84"/>
    </row>
    <row r="85" spans="1:11" ht="12.75">
      <c r="A85"/>
      <c r="B85"/>
      <c r="C85"/>
      <c r="D85"/>
      <c r="E85"/>
      <c r="F85"/>
      <c r="G85"/>
      <c r="H85"/>
      <c r="I85"/>
      <c r="J85"/>
      <c r="K85"/>
    </row>
    <row r="86" spans="1:11" ht="12.75">
      <c r="A86"/>
      <c r="B86"/>
      <c r="C86"/>
      <c r="D86"/>
      <c r="E86"/>
      <c r="F86"/>
      <c r="G86"/>
      <c r="H86"/>
      <c r="I86"/>
      <c r="J86"/>
      <c r="K86"/>
    </row>
    <row r="87" spans="1:11" ht="12.75">
      <c r="A87"/>
      <c r="B87"/>
      <c r="C87"/>
      <c r="D87"/>
      <c r="E87"/>
      <c r="F87"/>
      <c r="G87"/>
      <c r="H87"/>
      <c r="I87"/>
      <c r="J87"/>
      <c r="K87"/>
    </row>
    <row r="88" spans="1:11" ht="12.75">
      <c r="A88"/>
      <c r="B88"/>
      <c r="C88"/>
      <c r="D88"/>
      <c r="E88"/>
      <c r="F88"/>
      <c r="G88"/>
      <c r="H88"/>
      <c r="I88"/>
      <c r="J88"/>
      <c r="K88"/>
    </row>
    <row r="89" spans="1:11" ht="12.75">
      <c r="A89"/>
      <c r="B89"/>
      <c r="C89"/>
      <c r="D89"/>
      <c r="E89"/>
      <c r="F89"/>
      <c r="G89"/>
      <c r="H89"/>
      <c r="I89"/>
      <c r="J89"/>
      <c r="K89"/>
    </row>
    <row r="90" spans="1:11" ht="12.75">
      <c r="A90"/>
      <c r="B90"/>
      <c r="C90"/>
      <c r="D90"/>
      <c r="E90"/>
      <c r="F90"/>
      <c r="G90"/>
      <c r="H90"/>
      <c r="I90"/>
      <c r="J90"/>
      <c r="K90"/>
    </row>
    <row r="91" spans="1:11" ht="12.75">
      <c r="A91"/>
      <c r="B91"/>
      <c r="C91"/>
      <c r="D91"/>
      <c r="E91"/>
      <c r="F91"/>
      <c r="G91"/>
      <c r="H91"/>
      <c r="I91"/>
      <c r="J91"/>
      <c r="K91"/>
    </row>
    <row r="92" spans="1:11" ht="12.75">
      <c r="A92"/>
      <c r="B92"/>
      <c r="C92"/>
      <c r="D92"/>
      <c r="E92"/>
      <c r="F92"/>
      <c r="G92"/>
      <c r="H92"/>
      <c r="I92"/>
      <c r="J92"/>
      <c r="K92"/>
    </row>
    <row r="93" spans="1:11" ht="12.75">
      <c r="A93"/>
      <c r="B93"/>
      <c r="C93"/>
      <c r="D93"/>
      <c r="E93"/>
      <c r="F93"/>
      <c r="G93"/>
      <c r="H93"/>
      <c r="I93"/>
      <c r="J93"/>
      <c r="K93"/>
    </row>
    <row r="94" spans="1:11" ht="12.75">
      <c r="A94"/>
      <c r="B94"/>
      <c r="C94"/>
      <c r="D94"/>
      <c r="E94"/>
      <c r="F94"/>
      <c r="G94"/>
      <c r="H94"/>
      <c r="I94"/>
      <c r="J94"/>
      <c r="K94"/>
    </row>
    <row r="95" spans="1:11" ht="12.75">
      <c r="A95"/>
      <c r="B95"/>
      <c r="C95"/>
      <c r="D95"/>
      <c r="E95"/>
      <c r="F95"/>
      <c r="G95"/>
      <c r="H95"/>
      <c r="I95"/>
      <c r="J95"/>
      <c r="K95"/>
    </row>
    <row r="96" spans="1:11" ht="12.75">
      <c r="A96"/>
      <c r="B96"/>
      <c r="C96"/>
      <c r="D96"/>
      <c r="E96"/>
      <c r="F96"/>
      <c r="G96"/>
      <c r="H96"/>
      <c r="I96"/>
      <c r="J96"/>
      <c r="K96"/>
    </row>
    <row r="97" spans="1:11" ht="12.75">
      <c r="A97"/>
      <c r="B97"/>
      <c r="C97"/>
      <c r="D97"/>
      <c r="E97"/>
      <c r="F97"/>
      <c r="G97"/>
      <c r="H97"/>
      <c r="I97"/>
      <c r="J97"/>
      <c r="K97"/>
    </row>
    <row r="98" spans="1:11" ht="12.75">
      <c r="A98"/>
      <c r="B98"/>
      <c r="C98"/>
      <c r="D98"/>
      <c r="E98"/>
      <c r="F98"/>
      <c r="G98"/>
      <c r="H98"/>
      <c r="I98"/>
      <c r="J98"/>
      <c r="K98"/>
    </row>
    <row r="99" spans="1:11" ht="12.75">
      <c r="A99"/>
      <c r="B99"/>
      <c r="C99"/>
      <c r="D99"/>
      <c r="E99"/>
      <c r="F99"/>
      <c r="G99"/>
      <c r="H99"/>
      <c r="I99"/>
      <c r="J99"/>
      <c r="K99"/>
    </row>
    <row r="100" spans="1:11" ht="12.75">
      <c r="A100"/>
      <c r="B100"/>
      <c r="C100"/>
      <c r="D100"/>
      <c r="E100"/>
      <c r="F100"/>
      <c r="G100"/>
      <c r="H100"/>
      <c r="I100"/>
      <c r="J100"/>
      <c r="K100"/>
    </row>
    <row r="101" spans="1:11" ht="12.75">
      <c r="A101"/>
      <c r="B101"/>
      <c r="C101"/>
      <c r="D101"/>
      <c r="E101"/>
      <c r="F101"/>
      <c r="G101"/>
      <c r="H101"/>
      <c r="I101"/>
      <c r="J101"/>
      <c r="K101"/>
    </row>
    <row r="102" spans="1:11" ht="12.75">
      <c r="A102"/>
      <c r="B102"/>
      <c r="C102"/>
      <c r="D102"/>
      <c r="E102"/>
      <c r="F102"/>
      <c r="G102"/>
      <c r="H102"/>
      <c r="I102"/>
      <c r="J102"/>
      <c r="K102"/>
    </row>
    <row r="103" spans="1:11" ht="12.75">
      <c r="A103"/>
      <c r="B103"/>
      <c r="C103"/>
      <c r="D103"/>
      <c r="E103"/>
      <c r="F103"/>
      <c r="G103"/>
      <c r="H103"/>
      <c r="I103"/>
      <c r="J103"/>
      <c r="K103"/>
    </row>
    <row r="104" spans="1:11" ht="12.75">
      <c r="A104"/>
      <c r="B104"/>
      <c r="C104"/>
      <c r="D104"/>
      <c r="E104"/>
      <c r="F104"/>
      <c r="G104"/>
      <c r="H104"/>
      <c r="I104"/>
      <c r="J104"/>
      <c r="K104"/>
    </row>
    <row r="105" spans="1:11" ht="12.75">
      <c r="A105"/>
      <c r="B105"/>
      <c r="C105"/>
      <c r="D105"/>
      <c r="E105"/>
      <c r="F105"/>
      <c r="G105"/>
      <c r="H105"/>
      <c r="I105"/>
      <c r="J105"/>
      <c r="K105"/>
    </row>
    <row r="106" spans="1:11" ht="12.75">
      <c r="A106"/>
      <c r="B106"/>
      <c r="C106"/>
      <c r="D106"/>
      <c r="E106"/>
      <c r="F106"/>
      <c r="G106"/>
      <c r="H106"/>
      <c r="I106"/>
      <c r="J106"/>
      <c r="K106"/>
    </row>
    <row r="107" spans="1:11" ht="12.75">
      <c r="A107"/>
      <c r="B107"/>
      <c r="C107"/>
      <c r="D107"/>
      <c r="E107"/>
      <c r="F107"/>
      <c r="G107"/>
      <c r="H107"/>
      <c r="I107"/>
      <c r="J107"/>
      <c r="K107"/>
    </row>
    <row r="108" spans="1:11" ht="12.75">
      <c r="A108"/>
      <c r="B108"/>
      <c r="C108"/>
      <c r="D108"/>
      <c r="E108"/>
      <c r="F108"/>
      <c r="G108"/>
      <c r="H108"/>
      <c r="I108"/>
      <c r="J108"/>
      <c r="K108"/>
    </row>
    <row r="109" spans="1:11" ht="12.75">
      <c r="A109"/>
      <c r="B109"/>
      <c r="C109"/>
      <c r="D109"/>
      <c r="E109"/>
      <c r="F109"/>
      <c r="G109"/>
      <c r="H109"/>
      <c r="I109"/>
      <c r="J109"/>
      <c r="K109"/>
    </row>
    <row r="110" spans="1:11" ht="12.75">
      <c r="A110"/>
      <c r="B110"/>
      <c r="C110"/>
      <c r="D110"/>
      <c r="E110"/>
      <c r="F110"/>
      <c r="G110"/>
      <c r="H110"/>
      <c r="I110"/>
      <c r="J110"/>
      <c r="K110"/>
    </row>
    <row r="111" spans="1:11" ht="12.75">
      <c r="A111"/>
      <c r="B111"/>
      <c r="C111"/>
      <c r="D111"/>
      <c r="E111"/>
      <c r="F111"/>
      <c r="G111"/>
      <c r="H111"/>
      <c r="I111"/>
      <c r="J111"/>
      <c r="K111"/>
    </row>
  </sheetData>
  <mergeCells count="3">
    <mergeCell ref="A5:D5"/>
    <mergeCell ref="A6:C6"/>
    <mergeCell ref="A1:D1"/>
  </mergeCells>
  <printOptions/>
  <pageMargins left="0" right="0" top="0.1968503937007874" bottom="0.1968503937007874" header="0.5118110236220472" footer="0.5118110236220472"/>
  <pageSetup fitToHeight="0" horizontalDpi="300" verticalDpi="3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6">
      <selection activeCell="A1" sqref="A1:D1"/>
    </sheetView>
  </sheetViews>
  <sheetFormatPr defaultColWidth="9.140625" defaultRowHeight="12.75"/>
  <cols>
    <col min="1" max="1" width="29.8515625" style="120" customWidth="1"/>
    <col min="2" max="2" width="14.8515625" style="120" customWidth="1"/>
    <col min="3" max="3" width="15.28125" style="120" customWidth="1"/>
    <col min="4" max="4" width="28.8515625" style="120" customWidth="1"/>
    <col min="5" max="16384" width="11.57421875" style="120" customWidth="1"/>
  </cols>
  <sheetData>
    <row r="1" spans="1:4" ht="12.75">
      <c r="A1" s="887" t="s">
        <v>339</v>
      </c>
      <c r="B1" s="887"/>
      <c r="C1" s="887"/>
      <c r="D1" s="887"/>
    </row>
    <row r="4" spans="1:4" ht="15">
      <c r="A4" s="888" t="s">
        <v>755</v>
      </c>
      <c r="B4" s="888"/>
      <c r="C4" s="888"/>
      <c r="D4" s="888"/>
    </row>
    <row r="5" spans="1:4" ht="15">
      <c r="A5" s="888" t="s">
        <v>132</v>
      </c>
      <c r="B5" s="888"/>
      <c r="C5" s="888"/>
      <c r="D5" s="888"/>
    </row>
    <row r="7" spans="2:4" ht="12.75">
      <c r="B7" s="121"/>
      <c r="C7" s="121"/>
      <c r="D7" s="121"/>
    </row>
    <row r="8" ht="13.5" thickBot="1">
      <c r="D8" s="237" t="s">
        <v>779</v>
      </c>
    </row>
    <row r="9" spans="1:4" ht="38.25" customHeight="1" thickBot="1">
      <c r="A9" s="129" t="s">
        <v>756</v>
      </c>
      <c r="B9" s="130" t="s">
        <v>771</v>
      </c>
      <c r="C9" s="130" t="s">
        <v>701</v>
      </c>
      <c r="D9" s="130" t="s">
        <v>787</v>
      </c>
    </row>
    <row r="10" spans="1:4" ht="17.25" customHeight="1">
      <c r="A10" s="127"/>
      <c r="B10" s="128"/>
      <c r="C10" s="128"/>
      <c r="D10" s="128"/>
    </row>
    <row r="11" spans="1:4" ht="17.25" customHeight="1">
      <c r="A11" s="125" t="s">
        <v>770</v>
      </c>
      <c r="B11" s="122">
        <v>1690</v>
      </c>
      <c r="C11" s="122">
        <v>904195</v>
      </c>
      <c r="D11" s="122">
        <v>904195</v>
      </c>
    </row>
    <row r="12" spans="1:4" ht="17.25" customHeight="1">
      <c r="A12" s="124" t="s">
        <v>757</v>
      </c>
      <c r="B12" s="122">
        <v>59581</v>
      </c>
      <c r="C12" s="122">
        <v>27365</v>
      </c>
      <c r="D12" s="122">
        <v>27365</v>
      </c>
    </row>
    <row r="13" spans="1:4" ht="17.25" customHeight="1">
      <c r="A13" s="124" t="s">
        <v>758</v>
      </c>
      <c r="B13" s="122">
        <v>1742</v>
      </c>
      <c r="C13" s="122">
        <v>1742</v>
      </c>
      <c r="D13" s="122">
        <v>1742</v>
      </c>
    </row>
    <row r="14" spans="1:4" ht="17.25" customHeight="1">
      <c r="A14" s="124" t="s">
        <v>759</v>
      </c>
      <c r="B14" s="122">
        <f>SUM(B11:B13)</f>
        <v>63013</v>
      </c>
      <c r="C14" s="122">
        <f>SUM(C11:C13)</f>
        <v>933302</v>
      </c>
      <c r="D14" s="122">
        <f>SUM(D11:D13)</f>
        <v>933302</v>
      </c>
    </row>
    <row r="15" spans="1:4" ht="17.25" customHeight="1">
      <c r="A15" s="124"/>
      <c r="B15" s="122"/>
      <c r="C15" s="122"/>
      <c r="D15" s="122"/>
    </row>
    <row r="16" spans="1:4" ht="17.25" customHeight="1">
      <c r="A16" s="124" t="s">
        <v>760</v>
      </c>
      <c r="B16" s="122">
        <v>11466723</v>
      </c>
      <c r="C16" s="122">
        <v>3388150</v>
      </c>
      <c r="D16" s="122">
        <v>3388150</v>
      </c>
    </row>
    <row r="17" spans="1:4" ht="17.25" customHeight="1">
      <c r="A17" s="124" t="s">
        <v>761</v>
      </c>
      <c r="B17" s="122">
        <v>3107836</v>
      </c>
      <c r="C17" s="122">
        <v>13908</v>
      </c>
      <c r="D17" s="122">
        <v>13908</v>
      </c>
    </row>
    <row r="18" spans="1:4" ht="17.25" customHeight="1">
      <c r="A18" s="126" t="s">
        <v>762</v>
      </c>
      <c r="B18" s="122">
        <v>61142</v>
      </c>
      <c r="C18" s="122">
        <v>61142</v>
      </c>
      <c r="D18" s="122">
        <v>61142</v>
      </c>
    </row>
    <row r="19" spans="1:4" ht="17.25" customHeight="1">
      <c r="A19" s="124" t="s">
        <v>763</v>
      </c>
      <c r="B19" s="122">
        <f>SUM(B16:B18)</f>
        <v>14635701</v>
      </c>
      <c r="C19" s="122">
        <f>SUM(C16:C18)</f>
        <v>3463200</v>
      </c>
      <c r="D19" s="122">
        <f>SUM(D16:D18)</f>
        <v>3463200</v>
      </c>
    </row>
    <row r="20" spans="1:4" ht="17.25" customHeight="1" thickBot="1">
      <c r="A20" s="131"/>
      <c r="B20" s="132"/>
      <c r="C20" s="132"/>
      <c r="D20" s="132"/>
    </row>
    <row r="21" spans="1:4" ht="17.25" customHeight="1" thickBot="1">
      <c r="A21" s="133" t="s">
        <v>739</v>
      </c>
      <c r="B21" s="134">
        <f>B14+B19</f>
        <v>14698714</v>
      </c>
      <c r="C21" s="134">
        <f>C14+C19</f>
        <v>4396502</v>
      </c>
      <c r="D21" s="134">
        <f>D14+D19</f>
        <v>4396502</v>
      </c>
    </row>
    <row r="22" spans="1:4" ht="17.25" customHeight="1">
      <c r="A22" s="127"/>
      <c r="B22" s="128"/>
      <c r="C22" s="128"/>
      <c r="D22" s="128"/>
    </row>
    <row r="23" spans="1:4" ht="17.25" customHeight="1" thickBot="1">
      <c r="A23" s="131"/>
      <c r="B23" s="132"/>
      <c r="C23" s="132"/>
      <c r="D23" s="132"/>
    </row>
    <row r="24" spans="1:4" ht="17.25" customHeight="1" thickBot="1">
      <c r="A24" s="129" t="s">
        <v>615</v>
      </c>
      <c r="B24" s="135" t="s">
        <v>530</v>
      </c>
      <c r="C24" s="135" t="s">
        <v>530</v>
      </c>
      <c r="D24" s="135" t="s">
        <v>530</v>
      </c>
    </row>
    <row r="25" spans="1:4" ht="17.25" customHeight="1">
      <c r="A25" s="127"/>
      <c r="B25" s="128"/>
      <c r="C25" s="128"/>
      <c r="D25" s="128"/>
    </row>
    <row r="26" spans="1:4" ht="17.25" customHeight="1">
      <c r="A26" s="124" t="s">
        <v>764</v>
      </c>
      <c r="B26" s="122">
        <v>37558</v>
      </c>
      <c r="C26" s="122">
        <v>29631</v>
      </c>
      <c r="D26" s="122">
        <v>29631</v>
      </c>
    </row>
    <row r="27" spans="1:4" ht="17.25" customHeight="1">
      <c r="A27" s="124" t="s">
        <v>765</v>
      </c>
      <c r="B27" s="122">
        <v>9005</v>
      </c>
      <c r="C27" s="122">
        <v>7562</v>
      </c>
      <c r="D27" s="122">
        <v>7562</v>
      </c>
    </row>
    <row r="28" spans="1:4" ht="17.25" customHeight="1">
      <c r="A28" s="124" t="s">
        <v>766</v>
      </c>
      <c r="B28" s="122">
        <v>16450</v>
      </c>
      <c r="C28" s="122">
        <v>10941</v>
      </c>
      <c r="D28" s="122">
        <v>10941</v>
      </c>
    </row>
    <row r="29" spans="1:4" ht="17.25" customHeight="1">
      <c r="A29" s="126" t="s">
        <v>693</v>
      </c>
      <c r="B29" s="122">
        <v>0</v>
      </c>
      <c r="C29" s="122">
        <v>15980</v>
      </c>
      <c r="D29" s="122"/>
    </row>
    <row r="30" spans="1:4" ht="17.25" customHeight="1">
      <c r="A30" s="126" t="s">
        <v>767</v>
      </c>
      <c r="B30" s="122">
        <f>B26+B27+B28+B29</f>
        <v>63013</v>
      </c>
      <c r="C30" s="122">
        <f>C26+C27+C28+C29</f>
        <v>64114</v>
      </c>
      <c r="D30" s="122">
        <f>D26+D27+D28+D29</f>
        <v>48134</v>
      </c>
    </row>
    <row r="31" spans="1:4" ht="17.25" customHeight="1">
      <c r="A31" s="124"/>
      <c r="B31" s="122"/>
      <c r="C31" s="122"/>
      <c r="D31" s="122"/>
    </row>
    <row r="32" spans="1:4" ht="17.25" customHeight="1">
      <c r="A32" s="124" t="s">
        <v>768</v>
      </c>
      <c r="B32" s="122">
        <v>14635701</v>
      </c>
      <c r="C32" s="122">
        <v>4332388</v>
      </c>
      <c r="D32" s="122">
        <v>4332388</v>
      </c>
    </row>
    <row r="33" spans="1:4" ht="17.25" customHeight="1">
      <c r="A33" s="124"/>
      <c r="B33" s="122"/>
      <c r="C33" s="122"/>
      <c r="D33" s="122"/>
    </row>
    <row r="34" spans="1:4" ht="17.25" customHeight="1">
      <c r="A34" s="124" t="s">
        <v>769</v>
      </c>
      <c r="B34" s="123">
        <v>0</v>
      </c>
      <c r="C34" s="123">
        <v>0</v>
      </c>
      <c r="D34" s="123"/>
    </row>
    <row r="35" spans="1:4" ht="17.25" customHeight="1" thickBot="1">
      <c r="A35" s="131"/>
      <c r="B35" s="132"/>
      <c r="C35" s="132"/>
      <c r="D35" s="132"/>
    </row>
    <row r="36" spans="1:4" ht="17.25" customHeight="1" thickBot="1">
      <c r="A36" s="133" t="s">
        <v>614</v>
      </c>
      <c r="B36" s="134">
        <f>SUM(B34,B32,B30)</f>
        <v>14698714</v>
      </c>
      <c r="C36" s="134">
        <f>SUM(C34,C32,C30)</f>
        <v>4396502</v>
      </c>
      <c r="D36" s="134">
        <f>SUM(D34,D32,D30)</f>
        <v>4380522</v>
      </c>
    </row>
  </sheetData>
  <mergeCells count="3">
    <mergeCell ref="A1:D1"/>
    <mergeCell ref="A4:D4"/>
    <mergeCell ref="A5:D5"/>
  </mergeCells>
  <printOptions/>
  <pageMargins left="0.1968503937007874" right="0.1968503937007874" top="0.7874015748031497" bottom="0.7874015748031497" header="0.5118110236220472" footer="0.5118110236220472"/>
  <pageSetup firstPageNumber="1" useFirstPageNumber="1" horizontalDpi="300" verticalDpi="300" orientation="portrait" paperSize="9" scale="11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22">
      <selection activeCell="A1" sqref="A1:E1"/>
    </sheetView>
  </sheetViews>
  <sheetFormatPr defaultColWidth="9.140625" defaultRowHeight="12.75"/>
  <cols>
    <col min="1" max="1" width="41.8515625" style="0" customWidth="1"/>
    <col min="2" max="2" width="12.421875" style="0" customWidth="1"/>
    <col min="3" max="3" width="13.8515625" style="119" customWidth="1"/>
    <col min="4" max="4" width="13.00390625" style="464" customWidth="1"/>
    <col min="5" max="5" width="11.00390625" style="158" customWidth="1"/>
  </cols>
  <sheetData>
    <row r="1" spans="1:5" ht="12.75">
      <c r="A1" s="742" t="s">
        <v>340</v>
      </c>
      <c r="B1" s="742"/>
      <c r="C1" s="742"/>
      <c r="D1" s="650"/>
      <c r="E1" s="650"/>
    </row>
    <row r="2" spans="1:5" ht="15">
      <c r="A2" s="744" t="s">
        <v>406</v>
      </c>
      <c r="B2" s="744"/>
      <c r="C2" s="744"/>
      <c r="D2" s="745"/>
      <c r="E2" s="745"/>
    </row>
    <row r="3" spans="1:4" ht="15">
      <c r="A3" s="137"/>
      <c r="B3" s="137"/>
      <c r="C3" s="137"/>
      <c r="D3" s="456"/>
    </row>
    <row r="4" spans="1:4" ht="15">
      <c r="A4" s="137"/>
      <c r="B4" s="137"/>
      <c r="C4" s="137"/>
      <c r="D4" s="456"/>
    </row>
    <row r="5" spans="1:6" ht="13.5" thickBot="1">
      <c r="A5" s="1" t="s">
        <v>511</v>
      </c>
      <c r="B5" s="889"/>
      <c r="C5" s="889"/>
      <c r="D5" s="645" t="s">
        <v>779</v>
      </c>
      <c r="E5" s="645"/>
      <c r="F5" s="455"/>
    </row>
    <row r="6" spans="1:5" ht="24.75" thickBot="1">
      <c r="A6" s="2" t="s">
        <v>512</v>
      </c>
      <c r="B6" s="3" t="s">
        <v>639</v>
      </c>
      <c r="C6" s="153" t="s">
        <v>699</v>
      </c>
      <c r="D6" s="457" t="s">
        <v>787</v>
      </c>
      <c r="E6" s="159" t="s">
        <v>788</v>
      </c>
    </row>
    <row r="7" spans="1:5" ht="13.5" thickBot="1">
      <c r="A7" s="4"/>
      <c r="B7" s="5"/>
      <c r="C7" s="4"/>
      <c r="D7" s="458"/>
      <c r="E7" s="160"/>
    </row>
    <row r="8" spans="1:5" ht="15" thickBot="1">
      <c r="A8" s="6" t="s">
        <v>513</v>
      </c>
      <c r="B8" s="7">
        <f>SUM(B9+B18+B20+B21+B22+B27+B28+B29+B30+B35)</f>
        <v>1810209</v>
      </c>
      <c r="C8" s="7">
        <f>SUM(C9+C18+C20+C21+C22+C27+C28+C29+C30+C35)</f>
        <v>1972212</v>
      </c>
      <c r="D8" s="7">
        <f>SUM(D9+D18+D20+D21+D22+D27+D28+D29+D30+D35)</f>
        <v>1935204</v>
      </c>
      <c r="E8" s="160">
        <f>D8/C8</f>
        <v>0.981235283022312</v>
      </c>
    </row>
    <row r="9" spans="1:5" ht="15">
      <c r="A9" s="514" t="s">
        <v>514</v>
      </c>
      <c r="B9" s="515">
        <f>SUM(B10:B13)+B14</f>
        <v>1047824</v>
      </c>
      <c r="C9" s="566">
        <f>SUM(C10:C13)+C14</f>
        <v>1065295</v>
      </c>
      <c r="D9" s="567">
        <f>SUM(D10:D13)+D14</f>
        <v>1065295</v>
      </c>
      <c r="E9" s="568">
        <f>D9/C9</f>
        <v>1</v>
      </c>
    </row>
    <row r="10" spans="1:5" ht="15">
      <c r="A10" s="8" t="s">
        <v>515</v>
      </c>
      <c r="B10" s="9">
        <v>623907</v>
      </c>
      <c r="C10" s="154">
        <v>593516</v>
      </c>
      <c r="D10" s="460">
        <v>593516</v>
      </c>
      <c r="E10" s="466">
        <f>D10/C10</f>
        <v>1</v>
      </c>
    </row>
    <row r="11" spans="1:5" ht="15">
      <c r="A11" s="8" t="s">
        <v>751</v>
      </c>
      <c r="B11" s="9">
        <v>0</v>
      </c>
      <c r="C11" s="154">
        <v>5305</v>
      </c>
      <c r="D11" s="460">
        <v>5305</v>
      </c>
      <c r="E11" s="466">
        <f aca="true" t="shared" si="0" ref="E11:E55">D11/C11</f>
        <v>1</v>
      </c>
    </row>
    <row r="12" spans="1:5" ht="15">
      <c r="A12" s="8" t="s">
        <v>753</v>
      </c>
      <c r="B12" s="9">
        <v>57603</v>
      </c>
      <c r="C12" s="154">
        <v>50918</v>
      </c>
      <c r="D12" s="460">
        <v>50918</v>
      </c>
      <c r="E12" s="466">
        <f t="shared" si="0"/>
        <v>1</v>
      </c>
    </row>
    <row r="13" spans="1:5" ht="15">
      <c r="A13" s="8" t="s">
        <v>752</v>
      </c>
      <c r="B13" s="9">
        <v>0</v>
      </c>
      <c r="C13" s="154">
        <v>49241</v>
      </c>
      <c r="D13" s="460">
        <v>49241</v>
      </c>
      <c r="E13" s="466">
        <f t="shared" si="0"/>
        <v>1</v>
      </c>
    </row>
    <row r="14" spans="1:5" ht="15">
      <c r="A14" s="8" t="s">
        <v>516</v>
      </c>
      <c r="B14" s="9">
        <f>SUM(B15:B17)</f>
        <v>366314</v>
      </c>
      <c r="C14" s="154">
        <f>SUM(C15:C17)</f>
        <v>366315</v>
      </c>
      <c r="D14" s="461">
        <f>SUM(D15:D17)</f>
        <v>366315</v>
      </c>
      <c r="E14" s="466">
        <f t="shared" si="0"/>
        <v>1</v>
      </c>
    </row>
    <row r="15" spans="1:5" ht="15">
      <c r="A15" s="8" t="s">
        <v>616</v>
      </c>
      <c r="B15" s="9">
        <v>101668</v>
      </c>
      <c r="C15" s="154">
        <v>101668</v>
      </c>
      <c r="D15" s="460">
        <v>101668</v>
      </c>
      <c r="E15" s="466">
        <f t="shared" si="0"/>
        <v>1</v>
      </c>
    </row>
    <row r="16" spans="1:5" ht="15">
      <c r="A16" s="8" t="s">
        <v>517</v>
      </c>
      <c r="B16" s="10">
        <v>0</v>
      </c>
      <c r="C16" s="155">
        <v>0</v>
      </c>
      <c r="D16" s="460"/>
      <c r="E16" s="545" t="s">
        <v>890</v>
      </c>
    </row>
    <row r="17" spans="1:5" ht="15">
      <c r="A17" s="8" t="s">
        <v>518</v>
      </c>
      <c r="B17" s="9">
        <v>264646</v>
      </c>
      <c r="C17" s="154">
        <v>264647</v>
      </c>
      <c r="D17" s="460">
        <v>264647</v>
      </c>
      <c r="E17" s="466">
        <f t="shared" si="0"/>
        <v>1</v>
      </c>
    </row>
    <row r="18" spans="1:5" ht="15">
      <c r="A18" s="514" t="s">
        <v>519</v>
      </c>
      <c r="B18" s="516">
        <f>B19</f>
        <v>96516</v>
      </c>
      <c r="C18" s="517">
        <f>C19</f>
        <v>96421</v>
      </c>
      <c r="D18" s="571">
        <f>D19</f>
        <v>96421</v>
      </c>
      <c r="E18" s="572">
        <f t="shared" si="0"/>
        <v>1</v>
      </c>
    </row>
    <row r="19" spans="1:5" ht="15">
      <c r="A19" s="8" t="s">
        <v>617</v>
      </c>
      <c r="B19" s="9">
        <v>96516</v>
      </c>
      <c r="C19" s="154">
        <v>96421</v>
      </c>
      <c r="D19" s="460">
        <v>96421</v>
      </c>
      <c r="E19" s="466">
        <f t="shared" si="0"/>
        <v>1</v>
      </c>
    </row>
    <row r="20" spans="1:5" ht="15">
      <c r="A20" s="514" t="s">
        <v>520</v>
      </c>
      <c r="B20" s="516">
        <v>24749</v>
      </c>
      <c r="C20" s="517">
        <v>25611</v>
      </c>
      <c r="D20" s="573">
        <v>25611</v>
      </c>
      <c r="E20" s="572">
        <f t="shared" si="0"/>
        <v>1</v>
      </c>
    </row>
    <row r="21" spans="1:5" ht="15">
      <c r="A21" s="514" t="s">
        <v>785</v>
      </c>
      <c r="B21" s="516">
        <v>0</v>
      </c>
      <c r="C21" s="517">
        <v>120000</v>
      </c>
      <c r="D21" s="573">
        <v>120000</v>
      </c>
      <c r="E21" s="572">
        <f t="shared" si="0"/>
        <v>1</v>
      </c>
    </row>
    <row r="22" spans="1:5" ht="15">
      <c r="A22" s="514" t="s">
        <v>228</v>
      </c>
      <c r="B22" s="516">
        <f>SUM(B23:B26)</f>
        <v>328000</v>
      </c>
      <c r="C22" s="517">
        <f>SUM(C23:C26)</f>
        <v>278294</v>
      </c>
      <c r="D22" s="571">
        <f>SUM(D23:D26)</f>
        <v>251645</v>
      </c>
      <c r="E22" s="572">
        <f t="shared" si="0"/>
        <v>0.9042415574895614</v>
      </c>
    </row>
    <row r="23" spans="1:5" ht="15">
      <c r="A23" s="8" t="s">
        <v>521</v>
      </c>
      <c r="B23" s="10">
        <v>0</v>
      </c>
      <c r="C23" s="155">
        <v>0</v>
      </c>
      <c r="D23" s="460"/>
      <c r="E23" s="545" t="s">
        <v>890</v>
      </c>
    </row>
    <row r="24" spans="1:5" ht="15">
      <c r="A24" s="8" t="s">
        <v>522</v>
      </c>
      <c r="B24" s="9">
        <v>300000</v>
      </c>
      <c r="C24" s="154">
        <v>252193</v>
      </c>
      <c r="D24" s="460">
        <v>225224</v>
      </c>
      <c r="E24" s="466">
        <f t="shared" si="0"/>
        <v>0.8930620596130742</v>
      </c>
    </row>
    <row r="25" spans="1:5" ht="15">
      <c r="A25" s="8" t="s">
        <v>523</v>
      </c>
      <c r="B25" s="9">
        <v>0</v>
      </c>
      <c r="C25" s="154">
        <v>0</v>
      </c>
      <c r="D25" s="460">
        <v>320</v>
      </c>
      <c r="E25" s="545" t="s">
        <v>890</v>
      </c>
    </row>
    <row r="26" spans="1:5" ht="15">
      <c r="A26" s="11" t="s">
        <v>673</v>
      </c>
      <c r="B26" s="9">
        <v>28000</v>
      </c>
      <c r="C26" s="154">
        <v>26101</v>
      </c>
      <c r="D26" s="460">
        <v>26101</v>
      </c>
      <c r="E26" s="466">
        <f t="shared" si="0"/>
        <v>1</v>
      </c>
    </row>
    <row r="27" spans="1:5" ht="15">
      <c r="A27" s="579" t="s">
        <v>400</v>
      </c>
      <c r="B27" s="516">
        <v>8000</v>
      </c>
      <c r="C27" s="517">
        <v>8000</v>
      </c>
      <c r="D27" s="573">
        <v>12452</v>
      </c>
      <c r="E27" s="572">
        <f t="shared" si="0"/>
        <v>1.5565</v>
      </c>
    </row>
    <row r="28" spans="1:5" ht="15">
      <c r="A28" s="579" t="s">
        <v>401</v>
      </c>
      <c r="B28" s="516">
        <v>500</v>
      </c>
      <c r="C28" s="517">
        <v>500</v>
      </c>
      <c r="D28" s="573">
        <v>498</v>
      </c>
      <c r="E28" s="572">
        <f t="shared" si="0"/>
        <v>0.996</v>
      </c>
    </row>
    <row r="29" spans="1:5" ht="15">
      <c r="A29" s="579" t="s">
        <v>402</v>
      </c>
      <c r="B29" s="516">
        <v>94000</v>
      </c>
      <c r="C29" s="517">
        <v>90410</v>
      </c>
      <c r="D29" s="573">
        <v>90410</v>
      </c>
      <c r="E29" s="572">
        <f t="shared" si="0"/>
        <v>1</v>
      </c>
    </row>
    <row r="30" spans="1:5" ht="15">
      <c r="A30" s="514" t="s">
        <v>403</v>
      </c>
      <c r="B30" s="516">
        <f>SUM(B31:B34)</f>
        <v>210620</v>
      </c>
      <c r="C30" s="517">
        <f>SUM(C31:C34)</f>
        <v>287681</v>
      </c>
      <c r="D30" s="571">
        <f>SUM(D31:D34)</f>
        <v>272442</v>
      </c>
      <c r="E30" s="572">
        <f t="shared" si="0"/>
        <v>0.9470281318543804</v>
      </c>
    </row>
    <row r="31" spans="1:5" ht="15">
      <c r="A31" s="8" t="s">
        <v>524</v>
      </c>
      <c r="B31" s="9">
        <v>131993</v>
      </c>
      <c r="C31" s="154">
        <v>180507</v>
      </c>
      <c r="D31" s="460">
        <v>178915</v>
      </c>
      <c r="E31" s="466">
        <f t="shared" si="0"/>
        <v>0.9911803974361105</v>
      </c>
    </row>
    <row r="32" spans="1:5" ht="15">
      <c r="A32" s="8" t="s">
        <v>672</v>
      </c>
      <c r="B32" s="9">
        <v>3585</v>
      </c>
      <c r="C32" s="154">
        <v>3585</v>
      </c>
      <c r="D32" s="460">
        <v>5140</v>
      </c>
      <c r="E32" s="466">
        <f t="shared" si="0"/>
        <v>1.4337517433751743</v>
      </c>
    </row>
    <row r="33" spans="1:5" ht="15">
      <c r="A33" s="8" t="s">
        <v>674</v>
      </c>
      <c r="B33" s="9">
        <v>43751</v>
      </c>
      <c r="C33" s="154">
        <v>53241</v>
      </c>
      <c r="D33" s="460">
        <v>47146</v>
      </c>
      <c r="E33" s="466">
        <f t="shared" si="0"/>
        <v>0.8855205574651115</v>
      </c>
    </row>
    <row r="34" spans="1:5" ht="15">
      <c r="A34" s="8" t="s">
        <v>525</v>
      </c>
      <c r="B34" s="9">
        <v>31291</v>
      </c>
      <c r="C34" s="154">
        <v>50348</v>
      </c>
      <c r="D34" s="460">
        <v>41241</v>
      </c>
      <c r="E34" s="466">
        <f t="shared" si="0"/>
        <v>0.8191189322316675</v>
      </c>
    </row>
    <row r="35" spans="1:5" ht="15.75" thickBot="1">
      <c r="A35" s="514" t="s">
        <v>229</v>
      </c>
      <c r="B35" s="517">
        <v>0</v>
      </c>
      <c r="C35" s="517">
        <v>0</v>
      </c>
      <c r="D35" s="569">
        <v>430</v>
      </c>
      <c r="E35" s="570" t="s">
        <v>890</v>
      </c>
    </row>
    <row r="36" spans="1:5" ht="15" thickBot="1">
      <c r="A36" s="12" t="s">
        <v>526</v>
      </c>
      <c r="B36" s="13">
        <f>SUM(B37:B48)-B40</f>
        <v>412858</v>
      </c>
      <c r="C36" s="156">
        <f>SUM(C37:C48)-C40</f>
        <v>367885</v>
      </c>
      <c r="D36" s="467">
        <f>SUM(D37:D48)-D40</f>
        <v>325971</v>
      </c>
      <c r="E36" s="162">
        <f t="shared" si="0"/>
        <v>0.8860676570123815</v>
      </c>
    </row>
    <row r="37" spans="1:5" ht="15">
      <c r="A37" s="518" t="s">
        <v>404</v>
      </c>
      <c r="B37" s="519">
        <v>215318</v>
      </c>
      <c r="C37" s="566">
        <v>154445</v>
      </c>
      <c r="D37" s="573">
        <v>115323</v>
      </c>
      <c r="E37" s="574">
        <f t="shared" si="0"/>
        <v>0.7466929975072032</v>
      </c>
    </row>
    <row r="38" spans="1:5" ht="15">
      <c r="A38" s="520" t="s">
        <v>432</v>
      </c>
      <c r="B38" s="516">
        <v>39087</v>
      </c>
      <c r="C38" s="517">
        <v>17119</v>
      </c>
      <c r="D38" s="573">
        <v>17119</v>
      </c>
      <c r="E38" s="574">
        <f t="shared" si="0"/>
        <v>1</v>
      </c>
    </row>
    <row r="39" spans="1:5" ht="15">
      <c r="A39" s="520" t="s">
        <v>625</v>
      </c>
      <c r="B39" s="516">
        <v>6000</v>
      </c>
      <c r="C39" s="517">
        <v>3700</v>
      </c>
      <c r="D39" s="573">
        <v>3709</v>
      </c>
      <c r="E39" s="574">
        <f t="shared" si="0"/>
        <v>1.0024324324324325</v>
      </c>
    </row>
    <row r="40" spans="1:5" ht="15">
      <c r="A40" s="520" t="s">
        <v>776</v>
      </c>
      <c r="B40" s="516">
        <f>SUM(B41:B42)</f>
        <v>104429</v>
      </c>
      <c r="C40" s="517">
        <f>SUM(C41:C42)</f>
        <v>165471</v>
      </c>
      <c r="D40" s="571">
        <f>SUM(D41:D42)</f>
        <v>162651</v>
      </c>
      <c r="E40" s="574">
        <f t="shared" si="0"/>
        <v>0.9829577388182824</v>
      </c>
    </row>
    <row r="41" spans="1:5" ht="15">
      <c r="A41" s="14" t="s">
        <v>777</v>
      </c>
      <c r="B41" s="9">
        <v>104429</v>
      </c>
      <c r="C41" s="154">
        <v>161686</v>
      </c>
      <c r="D41" s="460">
        <v>158866</v>
      </c>
      <c r="E41" s="161">
        <f t="shared" si="0"/>
        <v>0.9825587867842609</v>
      </c>
    </row>
    <row r="42" spans="1:5" ht="15">
      <c r="A42" s="14" t="s">
        <v>778</v>
      </c>
      <c r="B42" s="9">
        <v>0</v>
      </c>
      <c r="C42" s="154">
        <v>3785</v>
      </c>
      <c r="D42" s="460">
        <v>3785</v>
      </c>
      <c r="E42" s="161">
        <f t="shared" si="0"/>
        <v>1</v>
      </c>
    </row>
    <row r="43" spans="1:5" ht="15">
      <c r="A43" s="520" t="s">
        <v>626</v>
      </c>
      <c r="B43" s="516">
        <v>27000</v>
      </c>
      <c r="C43" s="517">
        <v>27000</v>
      </c>
      <c r="D43" s="573">
        <v>27000</v>
      </c>
      <c r="E43" s="574">
        <f t="shared" si="0"/>
        <v>1</v>
      </c>
    </row>
    <row r="44" spans="1:5" ht="15">
      <c r="A44" s="520" t="s">
        <v>627</v>
      </c>
      <c r="B44" s="516">
        <v>150</v>
      </c>
      <c r="C44" s="517">
        <v>150</v>
      </c>
      <c r="D44" s="573">
        <v>169</v>
      </c>
      <c r="E44" s="574">
        <f t="shared" si="0"/>
        <v>1.1266666666666667</v>
      </c>
    </row>
    <row r="45" spans="1:5" ht="15">
      <c r="A45" s="520" t="s">
        <v>628</v>
      </c>
      <c r="B45" s="521">
        <v>0</v>
      </c>
      <c r="C45" s="575">
        <v>0</v>
      </c>
      <c r="D45" s="573"/>
      <c r="E45" s="574" t="s">
        <v>890</v>
      </c>
    </row>
    <row r="46" spans="1:5" ht="15">
      <c r="A46" s="520" t="s">
        <v>675</v>
      </c>
      <c r="B46" s="521">
        <v>0</v>
      </c>
      <c r="C46" s="575">
        <v>0</v>
      </c>
      <c r="D46" s="573"/>
      <c r="E46" s="574" t="s">
        <v>890</v>
      </c>
    </row>
    <row r="47" spans="1:5" ht="15">
      <c r="A47" s="14" t="s">
        <v>527</v>
      </c>
      <c r="B47" s="9">
        <v>20874</v>
      </c>
      <c r="C47" s="154"/>
      <c r="D47" s="460"/>
      <c r="E47" s="546" t="s">
        <v>890</v>
      </c>
    </row>
    <row r="48" spans="1:5" ht="15.75" thickBot="1">
      <c r="A48" s="520" t="s">
        <v>676</v>
      </c>
      <c r="B48" s="516">
        <v>0</v>
      </c>
      <c r="C48" s="517">
        <v>0</v>
      </c>
      <c r="D48" s="573"/>
      <c r="E48" s="574" t="s">
        <v>890</v>
      </c>
    </row>
    <row r="49" spans="1:5" ht="16.5" thickBot="1" thickTop="1">
      <c r="A49" s="522" t="s">
        <v>405</v>
      </c>
      <c r="B49" s="523">
        <f>B8+B36</f>
        <v>2223067</v>
      </c>
      <c r="C49" s="523">
        <f>C8+C36</f>
        <v>2340097</v>
      </c>
      <c r="D49" s="523">
        <f>D8+D36</f>
        <v>2261175</v>
      </c>
      <c r="E49" s="580">
        <f t="shared" si="0"/>
        <v>0.9662740476142656</v>
      </c>
    </row>
    <row r="50" spans="1:5" ht="15" thickBot="1">
      <c r="A50" s="6" t="s">
        <v>677</v>
      </c>
      <c r="B50" s="15">
        <v>15941</v>
      </c>
      <c r="C50" s="576">
        <v>26974</v>
      </c>
      <c r="D50" s="459">
        <v>26974</v>
      </c>
      <c r="E50" s="162">
        <f t="shared" si="0"/>
        <v>1</v>
      </c>
    </row>
    <row r="51" spans="1:5" ht="15" thickBot="1">
      <c r="A51" s="16" t="s">
        <v>678</v>
      </c>
      <c r="B51" s="17">
        <v>21568</v>
      </c>
      <c r="C51" s="577">
        <v>18431</v>
      </c>
      <c r="D51" s="468">
        <v>0</v>
      </c>
      <c r="E51" s="162">
        <f t="shared" si="0"/>
        <v>0</v>
      </c>
    </row>
    <row r="52" spans="1:5" ht="15" thickBot="1">
      <c r="A52" s="18" t="s">
        <v>528</v>
      </c>
      <c r="B52" s="19">
        <f>B51+B50+B36+B8</f>
        <v>2260576</v>
      </c>
      <c r="C52" s="157">
        <f>C51+C50+C36+C8</f>
        <v>2385502</v>
      </c>
      <c r="D52" s="462">
        <f>D51+D50+D36+D8</f>
        <v>2288149</v>
      </c>
      <c r="E52" s="163">
        <f t="shared" si="0"/>
        <v>0.9591897219117821</v>
      </c>
    </row>
    <row r="53" spans="1:5" ht="14.25">
      <c r="A53" s="20" t="s">
        <v>679</v>
      </c>
      <c r="B53" s="21">
        <v>0</v>
      </c>
      <c r="C53" s="469">
        <v>0</v>
      </c>
      <c r="D53" s="469">
        <v>0</v>
      </c>
      <c r="E53" s="547" t="s">
        <v>890</v>
      </c>
    </row>
    <row r="54" spans="1:5" ht="15.75" thickBot="1">
      <c r="A54" s="164" t="s">
        <v>728</v>
      </c>
      <c r="B54" s="165">
        <v>175412</v>
      </c>
      <c r="C54" s="578">
        <v>82152</v>
      </c>
      <c r="D54" s="465">
        <v>26035</v>
      </c>
      <c r="E54" s="166">
        <f t="shared" si="0"/>
        <v>0.3169125523420002</v>
      </c>
    </row>
    <row r="55" spans="1:5" ht="15" thickBot="1">
      <c r="A55" s="167" t="s">
        <v>529</v>
      </c>
      <c r="B55" s="168">
        <f>B52+B53+B54</f>
        <v>2435988</v>
      </c>
      <c r="C55" s="169">
        <f>C52+C53+C54</f>
        <v>2467654</v>
      </c>
      <c r="D55" s="463">
        <f>D52+D53+D54</f>
        <v>2314184</v>
      </c>
      <c r="E55" s="470">
        <f t="shared" si="0"/>
        <v>0.9378073263107388</v>
      </c>
    </row>
    <row r="59" ht="13.5" thickBot="1"/>
    <row r="60" ht="16.5" thickBot="1" thickTop="1">
      <c r="B60" s="523"/>
    </row>
  </sheetData>
  <mergeCells count="4">
    <mergeCell ref="B5:C5"/>
    <mergeCell ref="D5:E5"/>
    <mergeCell ref="A2:E2"/>
    <mergeCell ref="A1:E1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25">
      <selection activeCell="A1" sqref="A1:F1"/>
    </sheetView>
  </sheetViews>
  <sheetFormatPr defaultColWidth="9.140625" defaultRowHeight="12.75"/>
  <cols>
    <col min="1" max="1" width="27.8515625" style="509" customWidth="1"/>
    <col min="2" max="2" width="30.421875" style="509" customWidth="1"/>
    <col min="3" max="3" width="8.140625" style="509" customWidth="1"/>
    <col min="4" max="4" width="8.00390625" style="509" customWidth="1"/>
    <col min="5" max="5" width="8.140625" style="509" customWidth="1"/>
    <col min="6" max="6" width="12.140625" style="509" customWidth="1"/>
    <col min="7" max="16384" width="9.00390625" style="509" customWidth="1"/>
  </cols>
  <sheetData>
    <row r="1" spans="1:12" ht="12">
      <c r="A1" s="762" t="s">
        <v>431</v>
      </c>
      <c r="B1" s="762"/>
      <c r="C1" s="762"/>
      <c r="D1" s="762"/>
      <c r="E1" s="762"/>
      <c r="F1" s="762"/>
      <c r="G1" s="508"/>
      <c r="H1" s="508"/>
      <c r="I1" s="508"/>
      <c r="J1" s="508"/>
      <c r="K1" s="508"/>
      <c r="L1" s="508"/>
    </row>
    <row r="2" spans="1:12" ht="12">
      <c r="A2" s="763" t="s">
        <v>129</v>
      </c>
      <c r="B2" s="763"/>
      <c r="C2" s="763"/>
      <c r="D2" s="763"/>
      <c r="E2" s="763"/>
      <c r="F2" s="763"/>
      <c r="G2" s="508"/>
      <c r="H2" s="508"/>
      <c r="I2" s="508"/>
      <c r="J2" s="508"/>
      <c r="K2" s="508"/>
      <c r="L2" s="508"/>
    </row>
    <row r="3" spans="1:12" ht="12">
      <c r="A3" s="524"/>
      <c r="B3" s="525"/>
      <c r="C3" s="525"/>
      <c r="D3" s="764" t="s">
        <v>853</v>
      </c>
      <c r="E3" s="764"/>
      <c r="F3" s="764"/>
      <c r="G3" s="508"/>
      <c r="H3" s="508"/>
      <c r="I3" s="508"/>
      <c r="J3" s="508"/>
      <c r="K3" s="508"/>
      <c r="L3" s="508"/>
    </row>
    <row r="4" spans="1:12" ht="18" customHeight="1">
      <c r="A4" s="765" t="s">
        <v>854</v>
      </c>
      <c r="B4" s="767" t="s">
        <v>593</v>
      </c>
      <c r="C4" s="769" t="s">
        <v>545</v>
      </c>
      <c r="D4" s="770"/>
      <c r="E4" s="769" t="s">
        <v>787</v>
      </c>
      <c r="F4" s="770"/>
      <c r="G4" s="508"/>
      <c r="H4" s="508"/>
      <c r="I4" s="508"/>
      <c r="J4" s="508"/>
      <c r="K4" s="508"/>
      <c r="L4" s="508"/>
    </row>
    <row r="5" spans="1:12" ht="12">
      <c r="A5" s="766"/>
      <c r="B5" s="768"/>
      <c r="C5" s="771"/>
      <c r="D5" s="772"/>
      <c r="E5" s="771"/>
      <c r="F5" s="772"/>
      <c r="G5" s="508"/>
      <c r="H5" s="508"/>
      <c r="I5" s="508"/>
      <c r="J5" s="508"/>
      <c r="K5" s="508"/>
      <c r="L5" s="508"/>
    </row>
    <row r="6" spans="1:12" ht="17.25" customHeight="1">
      <c r="A6" s="526" t="s">
        <v>546</v>
      </c>
      <c r="B6" s="527"/>
      <c r="C6" s="773"/>
      <c r="D6" s="774"/>
      <c r="E6" s="773"/>
      <c r="F6" s="774"/>
      <c r="G6" s="508"/>
      <c r="H6" s="508"/>
      <c r="I6" s="508"/>
      <c r="J6" s="508"/>
      <c r="K6" s="508"/>
      <c r="L6" s="508"/>
    </row>
    <row r="7" spans="1:12" ht="17.25" customHeight="1">
      <c r="A7" s="528" t="s">
        <v>547</v>
      </c>
      <c r="B7" s="529"/>
      <c r="C7" s="775"/>
      <c r="D7" s="776"/>
      <c r="E7" s="777"/>
      <c r="F7" s="776"/>
      <c r="G7" s="508"/>
      <c r="H7" s="508"/>
      <c r="I7" s="508"/>
      <c r="J7" s="508"/>
      <c r="K7" s="508"/>
      <c r="L7" s="508"/>
    </row>
    <row r="8" spans="1:12" ht="12" customHeight="1">
      <c r="A8" s="530"/>
      <c r="B8" s="531" t="s">
        <v>407</v>
      </c>
      <c r="C8" s="761">
        <v>931850</v>
      </c>
      <c r="D8" s="760"/>
      <c r="E8" s="759">
        <v>931469</v>
      </c>
      <c r="F8" s="760"/>
      <c r="G8" s="508"/>
      <c r="H8" s="508"/>
      <c r="I8" s="508"/>
      <c r="J8" s="508"/>
      <c r="K8" s="508"/>
      <c r="L8" s="508"/>
    </row>
    <row r="9" spans="1:12" ht="12" customHeight="1">
      <c r="A9" s="530"/>
      <c r="B9" s="531" t="s">
        <v>408</v>
      </c>
      <c r="C9" s="761">
        <v>228600</v>
      </c>
      <c r="D9" s="760"/>
      <c r="E9" s="759">
        <v>228600</v>
      </c>
      <c r="F9" s="760"/>
      <c r="G9" s="508"/>
      <c r="H9" s="508"/>
      <c r="I9" s="508"/>
      <c r="J9" s="508"/>
      <c r="K9" s="508"/>
      <c r="L9" s="508"/>
    </row>
    <row r="10" spans="1:12" ht="12" customHeight="1">
      <c r="A10" s="530"/>
      <c r="B10" s="531" t="s">
        <v>409</v>
      </c>
      <c r="C10" s="761">
        <v>45020</v>
      </c>
      <c r="D10" s="760"/>
      <c r="E10" s="759">
        <v>45020</v>
      </c>
      <c r="F10" s="760"/>
      <c r="G10" s="508"/>
      <c r="H10" s="508"/>
      <c r="I10" s="508"/>
      <c r="J10" s="508"/>
      <c r="K10" s="508"/>
      <c r="L10" s="508"/>
    </row>
    <row r="11" spans="1:12" ht="24">
      <c r="A11" s="530"/>
      <c r="B11" s="531" t="s">
        <v>410</v>
      </c>
      <c r="C11" s="761">
        <v>1420387</v>
      </c>
      <c r="D11" s="760"/>
      <c r="E11" s="759">
        <v>1420387</v>
      </c>
      <c r="F11" s="760"/>
      <c r="G11" s="508"/>
      <c r="H11" s="508"/>
      <c r="I11" s="508"/>
      <c r="J11" s="508"/>
      <c r="K11" s="508"/>
      <c r="L11" s="508"/>
    </row>
    <row r="12" spans="1:12" ht="12" customHeight="1">
      <c r="A12" s="530"/>
      <c r="B12" s="531" t="s">
        <v>411</v>
      </c>
      <c r="C12" s="761">
        <v>1677143</v>
      </c>
      <c r="D12" s="760"/>
      <c r="E12" s="759">
        <v>1677143</v>
      </c>
      <c r="F12" s="760"/>
      <c r="G12" s="508"/>
      <c r="H12" s="508"/>
      <c r="I12" s="508"/>
      <c r="J12" s="508"/>
      <c r="K12" s="508"/>
      <c r="L12" s="508"/>
    </row>
    <row r="13" spans="1:12" ht="12" customHeight="1">
      <c r="A13" s="530"/>
      <c r="B13" s="531" t="s">
        <v>412</v>
      </c>
      <c r="C13" s="761">
        <v>418200</v>
      </c>
      <c r="D13" s="760"/>
      <c r="E13" s="759">
        <v>418200</v>
      </c>
      <c r="F13" s="760"/>
      <c r="G13" s="508"/>
      <c r="H13" s="508"/>
      <c r="I13" s="508"/>
      <c r="J13" s="508"/>
      <c r="K13" s="508"/>
      <c r="L13" s="508"/>
    </row>
    <row r="14" spans="1:12" s="511" customFormat="1" ht="12">
      <c r="A14" s="778" t="s">
        <v>850</v>
      </c>
      <c r="B14" s="779"/>
      <c r="C14" s="780">
        <f>SUM(C8:D13)</f>
        <v>4721200</v>
      </c>
      <c r="D14" s="781"/>
      <c r="E14" s="780">
        <f>SUM(E8:F13)</f>
        <v>4720819</v>
      </c>
      <c r="F14" s="781"/>
      <c r="G14" s="510"/>
      <c r="H14" s="510"/>
      <c r="I14" s="510"/>
      <c r="J14" s="510"/>
      <c r="K14" s="510"/>
      <c r="L14" s="510"/>
    </row>
    <row r="15" spans="1:12" ht="12">
      <c r="A15" s="532" t="s">
        <v>548</v>
      </c>
      <c r="B15" s="531"/>
      <c r="C15" s="782"/>
      <c r="D15" s="783"/>
      <c r="E15" s="784"/>
      <c r="F15" s="783"/>
      <c r="G15" s="508"/>
      <c r="H15" s="508"/>
      <c r="I15" s="508"/>
      <c r="J15" s="508"/>
      <c r="K15" s="508"/>
      <c r="L15" s="508"/>
    </row>
    <row r="16" spans="1:12" ht="12">
      <c r="A16" s="533"/>
      <c r="B16" s="531" t="s">
        <v>413</v>
      </c>
      <c r="C16" s="757">
        <v>275640</v>
      </c>
      <c r="D16" s="785"/>
      <c r="E16" s="757">
        <v>274046</v>
      </c>
      <c r="F16" s="785"/>
      <c r="G16" s="508"/>
      <c r="H16" s="508"/>
      <c r="I16" s="508"/>
      <c r="J16" s="508"/>
      <c r="K16" s="508"/>
      <c r="L16" s="508"/>
    </row>
    <row r="17" spans="1:12" ht="12.75">
      <c r="A17" s="533"/>
      <c r="B17" s="531" t="s">
        <v>414</v>
      </c>
      <c r="C17" s="757">
        <v>213360</v>
      </c>
      <c r="D17" s="758"/>
      <c r="E17" s="757">
        <v>213360</v>
      </c>
      <c r="F17" s="758"/>
      <c r="G17" s="508"/>
      <c r="H17" s="508"/>
      <c r="I17" s="508"/>
      <c r="J17" s="508"/>
      <c r="K17" s="508"/>
      <c r="L17" s="508"/>
    </row>
    <row r="18" spans="1:12" s="511" customFormat="1" ht="12">
      <c r="A18" s="778" t="s">
        <v>850</v>
      </c>
      <c r="B18" s="779"/>
      <c r="C18" s="786">
        <f>SUM(C16:D17)</f>
        <v>489000</v>
      </c>
      <c r="D18" s="787"/>
      <c r="E18" s="786">
        <f>SUM(E16:F17)</f>
        <v>487406</v>
      </c>
      <c r="F18" s="787"/>
      <c r="G18" s="510"/>
      <c r="H18" s="510"/>
      <c r="I18" s="510"/>
      <c r="J18" s="510"/>
      <c r="K18" s="510"/>
      <c r="L18" s="510"/>
    </row>
    <row r="19" spans="1:12" ht="12">
      <c r="A19" s="532" t="s">
        <v>549</v>
      </c>
      <c r="B19" s="531"/>
      <c r="C19" s="757"/>
      <c r="D19" s="785"/>
      <c r="E19" s="757"/>
      <c r="F19" s="785"/>
      <c r="G19" s="508"/>
      <c r="H19" s="508"/>
      <c r="I19" s="508"/>
      <c r="J19" s="508"/>
      <c r="K19" s="508"/>
      <c r="L19" s="508"/>
    </row>
    <row r="20" spans="1:12" ht="12.75">
      <c r="A20" s="532"/>
      <c r="B20" s="531" t="s">
        <v>415</v>
      </c>
      <c r="C20" s="757">
        <v>122000</v>
      </c>
      <c r="D20" s="758"/>
      <c r="E20" s="757">
        <v>122428</v>
      </c>
      <c r="F20" s="758"/>
      <c r="G20" s="508"/>
      <c r="H20" s="508"/>
      <c r="I20" s="508"/>
      <c r="J20" s="508"/>
      <c r="K20" s="508"/>
      <c r="L20" s="508"/>
    </row>
    <row r="21" spans="1:12" s="511" customFormat="1" ht="12">
      <c r="A21" s="788" t="s">
        <v>850</v>
      </c>
      <c r="B21" s="789"/>
      <c r="C21" s="790">
        <f>SUM(C20:D20)</f>
        <v>122000</v>
      </c>
      <c r="D21" s="791"/>
      <c r="E21" s="790">
        <f>SUM(E20:F20)</f>
        <v>122428</v>
      </c>
      <c r="F21" s="791"/>
      <c r="G21" s="510"/>
      <c r="H21" s="510"/>
      <c r="I21" s="510"/>
      <c r="J21" s="510"/>
      <c r="K21" s="510"/>
      <c r="L21" s="510"/>
    </row>
    <row r="22" spans="1:12" ht="12">
      <c r="A22" s="532" t="s">
        <v>550</v>
      </c>
      <c r="B22" s="531"/>
      <c r="C22" s="757"/>
      <c r="D22" s="785"/>
      <c r="E22" s="757"/>
      <c r="F22" s="785"/>
      <c r="G22" s="508"/>
      <c r="H22" s="508"/>
      <c r="I22" s="508"/>
      <c r="J22" s="508"/>
      <c r="K22" s="508"/>
      <c r="L22" s="508"/>
    </row>
    <row r="23" spans="1:12" ht="12.75">
      <c r="A23" s="532"/>
      <c r="B23" s="531" t="s">
        <v>416</v>
      </c>
      <c r="C23" s="757">
        <v>412000</v>
      </c>
      <c r="D23" s="758"/>
      <c r="E23" s="757">
        <v>412000</v>
      </c>
      <c r="F23" s="758"/>
      <c r="G23" s="508"/>
      <c r="H23" s="508"/>
      <c r="I23" s="508"/>
      <c r="J23" s="508"/>
      <c r="K23" s="508"/>
      <c r="L23" s="508"/>
    </row>
    <row r="24" spans="1:12" s="511" customFormat="1" ht="12">
      <c r="A24" s="788" t="s">
        <v>850</v>
      </c>
      <c r="B24" s="789"/>
      <c r="C24" s="790">
        <f>SUM(C23:D23)</f>
        <v>412000</v>
      </c>
      <c r="D24" s="791"/>
      <c r="E24" s="790">
        <f>SUM(E23:F23)</f>
        <v>412000</v>
      </c>
      <c r="F24" s="791"/>
      <c r="G24" s="510"/>
      <c r="H24" s="510"/>
      <c r="I24" s="510"/>
      <c r="J24" s="510"/>
      <c r="K24" s="510"/>
      <c r="L24" s="510"/>
    </row>
    <row r="25" spans="1:12" ht="12">
      <c r="A25" s="794" t="s">
        <v>551</v>
      </c>
      <c r="B25" s="795"/>
      <c r="C25" s="792">
        <f>C14+C18+C21+C24</f>
        <v>5744200</v>
      </c>
      <c r="D25" s="793"/>
      <c r="E25" s="792">
        <f>E14+E18+E21+E24</f>
        <v>5742653</v>
      </c>
      <c r="F25" s="793"/>
      <c r="G25" s="508"/>
      <c r="H25" s="508"/>
      <c r="I25" s="508"/>
      <c r="J25" s="508"/>
      <c r="K25" s="508"/>
      <c r="L25" s="508"/>
    </row>
    <row r="26" spans="1:12" ht="12">
      <c r="A26" s="796"/>
      <c r="B26" s="797"/>
      <c r="C26" s="797"/>
      <c r="D26" s="797"/>
      <c r="E26" s="797"/>
      <c r="F26" s="798"/>
      <c r="G26" s="508"/>
      <c r="H26" s="508"/>
      <c r="I26" s="508"/>
      <c r="J26" s="508"/>
      <c r="K26" s="508"/>
      <c r="L26" s="508"/>
    </row>
    <row r="27" spans="1:12" ht="24">
      <c r="A27" s="534" t="s">
        <v>552</v>
      </c>
      <c r="B27" s="799"/>
      <c r="C27" s="800"/>
      <c r="D27" s="800"/>
      <c r="E27" s="800"/>
      <c r="F27" s="801"/>
      <c r="G27" s="508"/>
      <c r="H27" s="508"/>
      <c r="I27" s="508"/>
      <c r="J27" s="508"/>
      <c r="K27" s="508"/>
      <c r="L27" s="508"/>
    </row>
    <row r="28" spans="1:12" ht="12">
      <c r="A28" s="534"/>
      <c r="B28" s="535" t="s">
        <v>418</v>
      </c>
      <c r="C28" s="757">
        <v>2499</v>
      </c>
      <c r="D28" s="785"/>
      <c r="E28" s="757">
        <v>2499</v>
      </c>
      <c r="F28" s="785"/>
      <c r="G28" s="508"/>
      <c r="H28" s="508"/>
      <c r="I28" s="508"/>
      <c r="J28" s="508"/>
      <c r="K28" s="508"/>
      <c r="L28" s="508"/>
    </row>
    <row r="29" spans="1:12" ht="12">
      <c r="A29" s="534"/>
      <c r="B29" s="535" t="s">
        <v>417</v>
      </c>
      <c r="C29" s="757">
        <v>32550</v>
      </c>
      <c r="D29" s="785"/>
      <c r="E29" s="757">
        <v>32550</v>
      </c>
      <c r="F29" s="785"/>
      <c r="G29" s="508"/>
      <c r="H29" s="508"/>
      <c r="I29" s="508"/>
      <c r="J29" s="508"/>
      <c r="K29" s="508"/>
      <c r="L29" s="508"/>
    </row>
    <row r="30" spans="1:12" ht="12">
      <c r="A30" s="534"/>
      <c r="B30" s="535" t="s">
        <v>419</v>
      </c>
      <c r="C30" s="757">
        <v>471623</v>
      </c>
      <c r="D30" s="785"/>
      <c r="E30" s="757">
        <v>471623</v>
      </c>
      <c r="F30" s="785"/>
      <c r="G30" s="508"/>
      <c r="H30" s="508"/>
      <c r="I30" s="512"/>
      <c r="J30" s="508"/>
      <c r="K30" s="508"/>
      <c r="L30" s="508"/>
    </row>
    <row r="31" spans="1:12" ht="12">
      <c r="A31" s="534"/>
      <c r="B31" s="535" t="s">
        <v>420</v>
      </c>
      <c r="C31" s="757">
        <v>381610</v>
      </c>
      <c r="D31" s="785"/>
      <c r="E31" s="757">
        <v>381610</v>
      </c>
      <c r="F31" s="785"/>
      <c r="G31" s="508"/>
      <c r="H31" s="508"/>
      <c r="I31" s="508"/>
      <c r="J31" s="508"/>
      <c r="K31" s="508"/>
      <c r="L31" s="508"/>
    </row>
    <row r="32" spans="1:12" ht="12">
      <c r="A32" s="534"/>
      <c r="B32" s="535" t="s">
        <v>421</v>
      </c>
      <c r="C32" s="757">
        <v>969264</v>
      </c>
      <c r="D32" s="785"/>
      <c r="E32" s="757">
        <v>969264</v>
      </c>
      <c r="F32" s="785"/>
      <c r="G32" s="508"/>
      <c r="H32" s="508"/>
      <c r="I32" s="508"/>
      <c r="J32" s="508"/>
      <c r="K32" s="508"/>
      <c r="L32" s="508"/>
    </row>
    <row r="33" spans="1:12" ht="12">
      <c r="A33" s="534"/>
      <c r="B33" s="535" t="s">
        <v>422</v>
      </c>
      <c r="C33" s="757">
        <v>1221740</v>
      </c>
      <c r="D33" s="785"/>
      <c r="E33" s="757">
        <v>1221740</v>
      </c>
      <c r="F33" s="785"/>
      <c r="G33" s="508"/>
      <c r="H33" s="508"/>
      <c r="I33" s="508"/>
      <c r="J33" s="508"/>
      <c r="K33" s="508"/>
      <c r="L33" s="508"/>
    </row>
    <row r="34" spans="1:12" ht="12">
      <c r="A34" s="536"/>
      <c r="B34" s="537" t="s">
        <v>423</v>
      </c>
      <c r="C34" s="802">
        <v>296449</v>
      </c>
      <c r="D34" s="803"/>
      <c r="E34" s="802">
        <v>296449</v>
      </c>
      <c r="F34" s="803"/>
      <c r="G34" s="508"/>
      <c r="H34" s="508"/>
      <c r="I34" s="508"/>
      <c r="J34" s="508"/>
      <c r="K34" s="508"/>
      <c r="L34" s="508"/>
    </row>
    <row r="35" spans="1:12" ht="12">
      <c r="A35" s="536"/>
      <c r="B35" s="537" t="s">
        <v>424</v>
      </c>
      <c r="C35" s="802">
        <v>502449</v>
      </c>
      <c r="D35" s="803"/>
      <c r="E35" s="802">
        <v>502449</v>
      </c>
      <c r="F35" s="803"/>
      <c r="G35" s="508"/>
      <c r="H35" s="508"/>
      <c r="I35" s="508"/>
      <c r="J35" s="508"/>
      <c r="K35" s="508"/>
      <c r="L35" s="508"/>
    </row>
    <row r="36" spans="1:12" ht="12">
      <c r="A36" s="536"/>
      <c r="B36" s="537" t="s">
        <v>425</v>
      </c>
      <c r="C36" s="802">
        <v>132899</v>
      </c>
      <c r="D36" s="803"/>
      <c r="E36" s="802">
        <v>132899</v>
      </c>
      <c r="F36" s="803"/>
      <c r="G36" s="508"/>
      <c r="H36" s="508"/>
      <c r="I36" s="508"/>
      <c r="J36" s="508"/>
      <c r="K36" s="508"/>
      <c r="L36" s="508"/>
    </row>
    <row r="37" spans="1:12" ht="12">
      <c r="A37" s="536"/>
      <c r="B37" s="537" t="s">
        <v>426</v>
      </c>
      <c r="C37" s="802">
        <v>126187</v>
      </c>
      <c r="D37" s="803"/>
      <c r="E37" s="802">
        <v>126187</v>
      </c>
      <c r="F37" s="803"/>
      <c r="G37" s="508"/>
      <c r="H37" s="508"/>
      <c r="I37" s="508"/>
      <c r="J37" s="508"/>
      <c r="K37" s="508"/>
      <c r="L37" s="508"/>
    </row>
    <row r="38" spans="1:12" ht="17.25" customHeight="1">
      <c r="A38" s="809" t="s">
        <v>427</v>
      </c>
      <c r="B38" s="810"/>
      <c r="C38" s="804">
        <f>SUM(C28:D37)</f>
        <v>4137270</v>
      </c>
      <c r="D38" s="805"/>
      <c r="E38" s="804">
        <f>SUM(E28:F37)</f>
        <v>4137270</v>
      </c>
      <c r="F38" s="805"/>
      <c r="G38" s="508"/>
      <c r="H38" s="508"/>
      <c r="I38" s="508"/>
      <c r="J38" s="508"/>
      <c r="K38" s="508"/>
      <c r="L38" s="508"/>
    </row>
    <row r="39" spans="1:12" ht="17.25" customHeight="1">
      <c r="A39" s="811"/>
      <c r="B39" s="812"/>
      <c r="C39" s="812"/>
      <c r="D39" s="812"/>
      <c r="E39" s="812"/>
      <c r="F39" s="813"/>
      <c r="G39" s="508"/>
      <c r="H39" s="508"/>
      <c r="I39" s="508"/>
      <c r="J39" s="508"/>
      <c r="K39" s="508"/>
      <c r="L39" s="508"/>
    </row>
    <row r="40" spans="1:12" ht="17.25" customHeight="1">
      <c r="A40" s="536" t="s">
        <v>555</v>
      </c>
      <c r="B40" s="814"/>
      <c r="C40" s="815"/>
      <c r="D40" s="815"/>
      <c r="E40" s="815"/>
      <c r="F40" s="816"/>
      <c r="G40" s="508"/>
      <c r="H40" s="508"/>
      <c r="I40" s="508"/>
      <c r="J40" s="508"/>
      <c r="K40" s="508"/>
      <c r="L40" s="508"/>
    </row>
    <row r="41" spans="1:12" ht="17.25" customHeight="1">
      <c r="A41" s="538"/>
      <c r="B41" s="539" t="s">
        <v>557</v>
      </c>
      <c r="C41" s="808">
        <v>233</v>
      </c>
      <c r="D41" s="808"/>
      <c r="E41" s="808">
        <v>233</v>
      </c>
      <c r="F41" s="808"/>
      <c r="G41" s="508"/>
      <c r="H41" s="508"/>
      <c r="I41" s="508"/>
      <c r="J41" s="508"/>
      <c r="K41" s="508"/>
      <c r="L41" s="508"/>
    </row>
    <row r="42" spans="1:12" ht="17.25" customHeight="1">
      <c r="A42" s="538"/>
      <c r="B42" s="539" t="s">
        <v>556</v>
      </c>
      <c r="C42" s="808">
        <v>152</v>
      </c>
      <c r="D42" s="808"/>
      <c r="E42" s="808">
        <v>152</v>
      </c>
      <c r="F42" s="808"/>
      <c r="G42" s="508"/>
      <c r="H42" s="508"/>
      <c r="I42" s="508"/>
      <c r="J42" s="508"/>
      <c r="K42" s="508"/>
      <c r="L42" s="508"/>
    </row>
    <row r="43" spans="1:12" ht="17.25" customHeight="1">
      <c r="A43" s="538"/>
      <c r="B43" s="539" t="s">
        <v>558</v>
      </c>
      <c r="C43" s="808">
        <v>284</v>
      </c>
      <c r="D43" s="808"/>
      <c r="E43" s="808">
        <v>283</v>
      </c>
      <c r="F43" s="808"/>
      <c r="G43" s="508"/>
      <c r="H43" s="508"/>
      <c r="I43" s="508"/>
      <c r="J43" s="508"/>
      <c r="K43" s="508"/>
      <c r="L43" s="508"/>
    </row>
    <row r="44" spans="1:12" ht="17.25" customHeight="1">
      <c r="A44" s="538"/>
      <c r="B44" s="539" t="s">
        <v>559</v>
      </c>
      <c r="C44" s="808">
        <v>225</v>
      </c>
      <c r="D44" s="808"/>
      <c r="E44" s="808">
        <v>225</v>
      </c>
      <c r="F44" s="808"/>
      <c r="G44" s="508"/>
      <c r="H44" s="508"/>
      <c r="I44" s="508"/>
      <c r="J44" s="508"/>
      <c r="K44" s="508"/>
      <c r="L44" s="508"/>
    </row>
    <row r="45" spans="1:12" ht="17.25" customHeight="1">
      <c r="A45" s="811" t="s">
        <v>889</v>
      </c>
      <c r="B45" s="813"/>
      <c r="C45" s="820">
        <f>SUM(C41:D44)</f>
        <v>894</v>
      </c>
      <c r="D45" s="821"/>
      <c r="E45" s="820">
        <f>SUM(E41:F44)</f>
        <v>893</v>
      </c>
      <c r="F45" s="821"/>
      <c r="G45" s="508"/>
      <c r="H45" s="508"/>
      <c r="I45" s="508"/>
      <c r="J45" s="508"/>
      <c r="K45" s="508"/>
      <c r="L45" s="508"/>
    </row>
    <row r="46" spans="1:12" ht="17.25" customHeight="1">
      <c r="A46" s="817" t="s">
        <v>553</v>
      </c>
      <c r="B46" s="818"/>
      <c r="C46" s="806">
        <f>SUM(C25+C38+C45)</f>
        <v>9882364</v>
      </c>
      <c r="D46" s="807"/>
      <c r="E46" s="806">
        <f>SUM(E25+E38+E45)</f>
        <v>9880816</v>
      </c>
      <c r="F46" s="807"/>
      <c r="G46" s="508"/>
      <c r="H46" s="508"/>
      <c r="I46" s="508"/>
      <c r="J46" s="508"/>
      <c r="K46" s="508"/>
      <c r="L46" s="508"/>
    </row>
    <row r="51" ht="6.75" customHeight="1"/>
    <row r="52" spans="1:11" ht="12" customHeight="1" hidden="1">
      <c r="A52" s="819" t="s">
        <v>554</v>
      </c>
      <c r="B52" s="819"/>
      <c r="C52" s="819"/>
      <c r="D52" s="819"/>
      <c r="E52" s="819"/>
      <c r="F52" s="819"/>
      <c r="G52" s="819"/>
      <c r="H52" s="819"/>
      <c r="I52" s="819"/>
      <c r="J52" s="819"/>
      <c r="K52" s="819"/>
    </row>
  </sheetData>
  <mergeCells count="94">
    <mergeCell ref="A52:K52"/>
    <mergeCell ref="A45:B45"/>
    <mergeCell ref="C45:D45"/>
    <mergeCell ref="E45:F45"/>
    <mergeCell ref="C44:D44"/>
    <mergeCell ref="E44:F44"/>
    <mergeCell ref="A46:B46"/>
    <mergeCell ref="C46:D46"/>
    <mergeCell ref="A38:B38"/>
    <mergeCell ref="C38:D38"/>
    <mergeCell ref="A39:F39"/>
    <mergeCell ref="B40:F40"/>
    <mergeCell ref="C37:D37"/>
    <mergeCell ref="E37:F37"/>
    <mergeCell ref="E38:F38"/>
    <mergeCell ref="E46:F46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E36:F36"/>
    <mergeCell ref="C33:D33"/>
    <mergeCell ref="E33:F33"/>
    <mergeCell ref="C34:D34"/>
    <mergeCell ref="E34:F34"/>
    <mergeCell ref="C31:D31"/>
    <mergeCell ref="E31:F31"/>
    <mergeCell ref="C32:D32"/>
    <mergeCell ref="E32:F32"/>
    <mergeCell ref="C29:D29"/>
    <mergeCell ref="E29:F29"/>
    <mergeCell ref="C30:D30"/>
    <mergeCell ref="E30:F30"/>
    <mergeCell ref="A26:F26"/>
    <mergeCell ref="B27:F27"/>
    <mergeCell ref="C28:D28"/>
    <mergeCell ref="E28:F28"/>
    <mergeCell ref="E25:F25"/>
    <mergeCell ref="A24:B24"/>
    <mergeCell ref="C24:D24"/>
    <mergeCell ref="E24:F24"/>
    <mergeCell ref="A25:B25"/>
    <mergeCell ref="C25:D25"/>
    <mergeCell ref="A21:B21"/>
    <mergeCell ref="C21:D21"/>
    <mergeCell ref="E21:F21"/>
    <mergeCell ref="C22:D22"/>
    <mergeCell ref="E22:F22"/>
    <mergeCell ref="A18:B18"/>
    <mergeCell ref="C18:D18"/>
    <mergeCell ref="E18:F18"/>
    <mergeCell ref="C19:D19"/>
    <mergeCell ref="E19:F19"/>
    <mergeCell ref="A14:B14"/>
    <mergeCell ref="C14:D14"/>
    <mergeCell ref="E14:F14"/>
    <mergeCell ref="C17:D17"/>
    <mergeCell ref="C15:D15"/>
    <mergeCell ref="E15:F15"/>
    <mergeCell ref="C16:D16"/>
    <mergeCell ref="E16:F16"/>
    <mergeCell ref="C6:D6"/>
    <mergeCell ref="E6:F6"/>
    <mergeCell ref="C7:D7"/>
    <mergeCell ref="E7:F7"/>
    <mergeCell ref="A1:F1"/>
    <mergeCell ref="A2:F2"/>
    <mergeCell ref="D3:F3"/>
    <mergeCell ref="A4:A5"/>
    <mergeCell ref="B4:B5"/>
    <mergeCell ref="C4:D5"/>
    <mergeCell ref="E4:F5"/>
    <mergeCell ref="C8:D8"/>
    <mergeCell ref="C9:D9"/>
    <mergeCell ref="C10:D10"/>
    <mergeCell ref="C11:D11"/>
    <mergeCell ref="E8:F8"/>
    <mergeCell ref="E9:F9"/>
    <mergeCell ref="E10:F10"/>
    <mergeCell ref="E11:F11"/>
    <mergeCell ref="C23:D23"/>
    <mergeCell ref="E23:F23"/>
    <mergeCell ref="E12:F12"/>
    <mergeCell ref="E13:F13"/>
    <mergeCell ref="E17:F17"/>
    <mergeCell ref="C20:D20"/>
    <mergeCell ref="E20:F20"/>
    <mergeCell ref="C12:D12"/>
    <mergeCell ref="C13:D1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A30"/>
  <sheetViews>
    <sheetView workbookViewId="0" topLeftCell="A4">
      <selection activeCell="A5" sqref="A5:BA30"/>
    </sheetView>
  </sheetViews>
  <sheetFormatPr defaultColWidth="9.140625" defaultRowHeight="12.75"/>
  <cols>
    <col min="1" max="1" width="8.421875" style="22" customWidth="1"/>
    <col min="2" max="2" width="6.8515625" style="22" bestFit="1" customWidth="1"/>
    <col min="3" max="3" width="5.57421875" style="22" bestFit="1" customWidth="1"/>
    <col min="4" max="4" width="27.7109375" style="22" bestFit="1" customWidth="1"/>
    <col min="5" max="7" width="9.7109375" style="22" bestFit="1" customWidth="1"/>
    <col min="8" max="8" width="9.421875" style="22" bestFit="1" customWidth="1"/>
    <col min="9" max="9" width="9.7109375" style="22" bestFit="1" customWidth="1"/>
    <col min="10" max="10" width="8.8515625" style="22" bestFit="1" customWidth="1"/>
    <col min="11" max="11" width="9.421875" style="22" bestFit="1" customWidth="1"/>
    <col min="12" max="12" width="9.7109375" style="22" bestFit="1" customWidth="1"/>
    <col min="13" max="13" width="9.7109375" style="22" customWidth="1"/>
    <col min="14" max="14" width="9.421875" style="22" bestFit="1" customWidth="1"/>
    <col min="15" max="15" width="9.7109375" style="22" bestFit="1" customWidth="1"/>
    <col min="16" max="16" width="8.8515625" style="22" bestFit="1" customWidth="1"/>
    <col min="17" max="17" width="9.421875" style="22" bestFit="1" customWidth="1"/>
    <col min="18" max="18" width="9.7109375" style="22" bestFit="1" customWidth="1"/>
    <col min="19" max="19" width="8.8515625" style="22" bestFit="1" customWidth="1"/>
    <col min="20" max="20" width="9.421875" style="22" bestFit="1" customWidth="1"/>
    <col min="21" max="21" width="9.7109375" style="22" bestFit="1" customWidth="1"/>
    <col min="22" max="22" width="8.8515625" style="22" bestFit="1" customWidth="1"/>
    <col min="23" max="23" width="9.421875" style="22" bestFit="1" customWidth="1"/>
    <col min="24" max="24" width="9.7109375" style="22" bestFit="1" customWidth="1"/>
    <col min="25" max="25" width="8.8515625" style="22" bestFit="1" customWidth="1"/>
    <col min="26" max="26" width="9.421875" style="22" bestFit="1" customWidth="1"/>
    <col min="27" max="27" width="9.7109375" style="22" bestFit="1" customWidth="1"/>
    <col min="28" max="28" width="8.8515625" style="22" bestFit="1" customWidth="1"/>
    <col min="29" max="29" width="9.421875" style="22" bestFit="1" customWidth="1"/>
    <col min="30" max="30" width="9.7109375" style="22" bestFit="1" customWidth="1"/>
    <col min="31" max="31" width="8.8515625" style="22" bestFit="1" customWidth="1"/>
    <col min="32" max="32" width="9.421875" style="22" bestFit="1" customWidth="1"/>
    <col min="33" max="33" width="9.7109375" style="22" bestFit="1" customWidth="1"/>
    <col min="34" max="34" width="8.8515625" style="22" bestFit="1" customWidth="1"/>
    <col min="35" max="35" width="9.421875" style="22" bestFit="1" customWidth="1"/>
    <col min="36" max="36" width="9.7109375" style="22" bestFit="1" customWidth="1"/>
    <col min="37" max="37" width="8.8515625" style="22" bestFit="1" customWidth="1"/>
    <col min="38" max="38" width="9.421875" style="22" bestFit="1" customWidth="1"/>
    <col min="39" max="39" width="12.28125" style="22" bestFit="1" customWidth="1"/>
    <col min="40" max="40" width="8.8515625" style="22" bestFit="1" customWidth="1"/>
    <col min="41" max="41" width="7.57421875" style="22" bestFit="1" customWidth="1"/>
    <col min="42" max="42" width="9.7109375" style="22" bestFit="1" customWidth="1"/>
    <col min="43" max="43" width="8.8515625" style="22" bestFit="1" customWidth="1"/>
    <col min="44" max="44" width="6.8515625" style="22" bestFit="1" customWidth="1"/>
    <col min="45" max="45" width="9.7109375" style="22" bestFit="1" customWidth="1"/>
    <col min="46" max="46" width="8.8515625" style="22" bestFit="1" customWidth="1"/>
    <col min="47" max="47" width="9.421875" style="22" bestFit="1" customWidth="1"/>
    <col min="48" max="48" width="9.421875" style="22" customWidth="1"/>
    <col min="49" max="49" width="9.140625" style="22" customWidth="1"/>
    <col min="50" max="50" width="4.00390625" style="22" bestFit="1" customWidth="1"/>
    <col min="51" max="51" width="4.57421875" style="22" bestFit="1" customWidth="1"/>
    <col min="52" max="52" width="4.00390625" style="22" bestFit="1" customWidth="1"/>
    <col min="53" max="53" width="4.8515625" style="22" customWidth="1"/>
    <col min="54" max="16384" width="11.57421875" style="22" customWidth="1"/>
  </cols>
  <sheetData>
    <row r="1" spans="1:51" ht="12.75">
      <c r="A1" s="742" t="s">
        <v>341</v>
      </c>
      <c r="B1" s="742"/>
      <c r="C1" s="742"/>
      <c r="D1" s="742"/>
      <c r="E1" s="742"/>
      <c r="F1" s="742"/>
      <c r="G1" s="742"/>
      <c r="H1" s="742"/>
      <c r="I1" s="742"/>
      <c r="J1" s="742"/>
      <c r="K1" s="742"/>
      <c r="L1" s="742"/>
      <c r="M1" s="742"/>
      <c r="N1" s="742"/>
      <c r="O1" s="742"/>
      <c r="P1" s="742"/>
      <c r="Q1" s="742"/>
      <c r="R1" s="742"/>
      <c r="S1" s="742"/>
      <c r="T1" s="742"/>
      <c r="U1" s="742"/>
      <c r="V1" s="742"/>
      <c r="W1" s="742"/>
      <c r="X1" s="742"/>
      <c r="Y1" s="742"/>
      <c r="Z1" s="742"/>
      <c r="AA1" s="742"/>
      <c r="AB1" s="742"/>
      <c r="AC1" s="742"/>
      <c r="AD1" s="742"/>
      <c r="AE1" s="742"/>
      <c r="AF1" s="742"/>
      <c r="AG1" s="742"/>
      <c r="AH1" s="742"/>
      <c r="AI1" s="742"/>
      <c r="AJ1" s="742"/>
      <c r="AK1" s="742"/>
      <c r="AL1" s="742"/>
      <c r="AM1" s="742"/>
      <c r="AN1" s="742"/>
      <c r="AO1" s="742"/>
      <c r="AP1" s="742"/>
      <c r="AQ1" s="742"/>
      <c r="AR1" s="742"/>
      <c r="AS1" s="742"/>
      <c r="AT1" s="742"/>
      <c r="AU1" s="742"/>
      <c r="AV1" s="742"/>
      <c r="AW1" s="742"/>
      <c r="AX1" s="742"/>
      <c r="AY1" s="742"/>
    </row>
    <row r="2" spans="1:51" ht="15">
      <c r="A2" s="746" t="s">
        <v>128</v>
      </c>
      <c r="B2" s="746"/>
      <c r="C2" s="746"/>
      <c r="D2" s="746"/>
      <c r="E2" s="746"/>
      <c r="F2" s="746"/>
      <c r="G2" s="746"/>
      <c r="H2" s="746"/>
      <c r="I2" s="746"/>
      <c r="J2" s="746"/>
      <c r="K2" s="746"/>
      <c r="L2" s="746"/>
      <c r="M2" s="746"/>
      <c r="N2" s="746"/>
      <c r="O2" s="746"/>
      <c r="P2" s="746"/>
      <c r="Q2" s="746"/>
      <c r="R2" s="746"/>
      <c r="S2" s="746"/>
      <c r="T2" s="746"/>
      <c r="U2" s="746"/>
      <c r="V2" s="746"/>
      <c r="W2" s="746"/>
      <c r="X2" s="746"/>
      <c r="Y2" s="746"/>
      <c r="Z2" s="746"/>
      <c r="AA2" s="746"/>
      <c r="AB2" s="746"/>
      <c r="AC2" s="746"/>
      <c r="AD2" s="746"/>
      <c r="AE2" s="746"/>
      <c r="AF2" s="746"/>
      <c r="AG2" s="746"/>
      <c r="AH2" s="746"/>
      <c r="AI2" s="746"/>
      <c r="AJ2" s="746"/>
      <c r="AK2" s="746"/>
      <c r="AL2" s="746"/>
      <c r="AM2" s="746"/>
      <c r="AN2" s="746"/>
      <c r="AO2" s="746"/>
      <c r="AP2" s="746"/>
      <c r="AQ2" s="746"/>
      <c r="AR2" s="746"/>
      <c r="AS2" s="746"/>
      <c r="AT2" s="746"/>
      <c r="AU2" s="746"/>
      <c r="AV2" s="746"/>
      <c r="AW2" s="746"/>
      <c r="AX2" s="746"/>
      <c r="AY2" s="746"/>
    </row>
    <row r="3" spans="1:51" ht="15">
      <c r="A3" s="746" t="s">
        <v>133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6"/>
      <c r="U3" s="746"/>
      <c r="V3" s="746"/>
      <c r="W3" s="746"/>
      <c r="X3" s="746"/>
      <c r="Y3" s="746"/>
      <c r="Z3" s="746"/>
      <c r="AA3" s="746"/>
      <c r="AB3" s="746"/>
      <c r="AC3" s="746"/>
      <c r="AD3" s="746"/>
      <c r="AE3" s="746"/>
      <c r="AF3" s="746"/>
      <c r="AG3" s="746"/>
      <c r="AH3" s="746"/>
      <c r="AI3" s="746"/>
      <c r="AJ3" s="746"/>
      <c r="AK3" s="746"/>
      <c r="AL3" s="746"/>
      <c r="AM3" s="746"/>
      <c r="AN3" s="746"/>
      <c r="AO3" s="746"/>
      <c r="AP3" s="746"/>
      <c r="AQ3" s="746"/>
      <c r="AR3" s="746"/>
      <c r="AS3" s="746"/>
      <c r="AT3" s="746"/>
      <c r="AU3" s="746"/>
      <c r="AV3" s="746"/>
      <c r="AW3" s="746"/>
      <c r="AX3" s="746"/>
      <c r="AY3" s="746"/>
    </row>
    <row r="4" spans="50:53" ht="13.5" thickBot="1">
      <c r="AX4" s="645" t="s">
        <v>779</v>
      </c>
      <c r="AY4" s="645"/>
      <c r="AZ4" s="645"/>
      <c r="BA4" s="645"/>
    </row>
    <row r="5" spans="1:53" ht="34.5" customHeight="1">
      <c r="A5" s="747" t="s">
        <v>531</v>
      </c>
      <c r="B5" s="748"/>
      <c r="C5" s="890" t="s">
        <v>703</v>
      </c>
      <c r="D5" s="893" t="s">
        <v>510</v>
      </c>
      <c r="E5" s="896" t="s">
        <v>735</v>
      </c>
      <c r="F5" s="897"/>
      <c r="G5" s="898"/>
      <c r="H5" s="902" t="s">
        <v>532</v>
      </c>
      <c r="I5" s="902"/>
      <c r="J5" s="902"/>
      <c r="K5" s="902"/>
      <c r="L5" s="902"/>
      <c r="M5" s="902"/>
      <c r="N5" s="902"/>
      <c r="O5" s="902"/>
      <c r="P5" s="902"/>
      <c r="Q5" s="902"/>
      <c r="R5" s="902"/>
      <c r="S5" s="902"/>
      <c r="T5" s="902"/>
      <c r="U5" s="902"/>
      <c r="V5" s="902"/>
      <c r="W5" s="902"/>
      <c r="X5" s="902"/>
      <c r="Y5" s="902"/>
      <c r="Z5" s="902"/>
      <c r="AA5" s="902"/>
      <c r="AB5" s="902"/>
      <c r="AC5" s="902"/>
      <c r="AD5" s="902"/>
      <c r="AE5" s="902"/>
      <c r="AF5" s="902"/>
      <c r="AG5" s="902"/>
      <c r="AH5" s="902"/>
      <c r="AI5" s="902"/>
      <c r="AJ5" s="902"/>
      <c r="AK5" s="902"/>
      <c r="AL5" s="902"/>
      <c r="AM5" s="902"/>
      <c r="AN5" s="902"/>
      <c r="AO5" s="902"/>
      <c r="AP5" s="902"/>
      <c r="AQ5" s="652"/>
      <c r="AR5" s="653"/>
      <c r="AS5" s="653"/>
      <c r="AT5" s="653"/>
      <c r="AU5" s="903"/>
      <c r="AV5" s="904"/>
      <c r="AW5" s="653"/>
      <c r="AX5" s="648" t="s">
        <v>231</v>
      </c>
      <c r="AY5" s="649"/>
      <c r="AZ5" s="646" t="s">
        <v>230</v>
      </c>
      <c r="BA5" s="647"/>
    </row>
    <row r="6" spans="1:53" ht="42" customHeight="1">
      <c r="A6" s="654"/>
      <c r="B6" s="655"/>
      <c r="C6" s="891"/>
      <c r="D6" s="894"/>
      <c r="E6" s="899"/>
      <c r="F6" s="900"/>
      <c r="G6" s="901"/>
      <c r="H6" s="908" t="s">
        <v>535</v>
      </c>
      <c r="I6" s="906"/>
      <c r="J6" s="907"/>
      <c r="K6" s="905" t="s">
        <v>734</v>
      </c>
      <c r="L6" s="906"/>
      <c r="M6" s="907"/>
      <c r="N6" s="909" t="s">
        <v>774</v>
      </c>
      <c r="O6" s="910"/>
      <c r="P6" s="911"/>
      <c r="Q6" s="909" t="s">
        <v>775</v>
      </c>
      <c r="R6" s="910"/>
      <c r="S6" s="911"/>
      <c r="T6" s="909" t="s">
        <v>89</v>
      </c>
      <c r="U6" s="910"/>
      <c r="V6" s="911"/>
      <c r="W6" s="905" t="s">
        <v>536</v>
      </c>
      <c r="X6" s="906"/>
      <c r="Y6" s="907"/>
      <c r="Z6" s="909" t="s">
        <v>537</v>
      </c>
      <c r="AA6" s="910"/>
      <c r="AB6" s="911"/>
      <c r="AC6" s="905" t="s">
        <v>538</v>
      </c>
      <c r="AD6" s="906"/>
      <c r="AE6" s="907"/>
      <c r="AF6" s="909" t="s">
        <v>624</v>
      </c>
      <c r="AG6" s="910"/>
      <c r="AH6" s="911"/>
      <c r="AI6" s="909" t="s">
        <v>745</v>
      </c>
      <c r="AJ6" s="910"/>
      <c r="AK6" s="911"/>
      <c r="AL6" s="905" t="s">
        <v>638</v>
      </c>
      <c r="AM6" s="906"/>
      <c r="AN6" s="907"/>
      <c r="AO6" s="905" t="s">
        <v>656</v>
      </c>
      <c r="AP6" s="906"/>
      <c r="AQ6" s="906"/>
      <c r="AR6" s="912" t="s">
        <v>820</v>
      </c>
      <c r="AS6" s="913"/>
      <c r="AT6" s="914"/>
      <c r="AU6" s="915" t="s">
        <v>665</v>
      </c>
      <c r="AV6" s="915"/>
      <c r="AW6" s="915"/>
      <c r="AX6" s="88"/>
      <c r="AY6" s="88"/>
      <c r="AZ6" s="87"/>
      <c r="BA6" s="89"/>
    </row>
    <row r="7" spans="1:53" ht="23.25" thickBot="1">
      <c r="A7" s="656" t="s">
        <v>533</v>
      </c>
      <c r="B7" s="657" t="s">
        <v>534</v>
      </c>
      <c r="C7" s="892"/>
      <c r="D7" s="895"/>
      <c r="E7" s="658" t="s">
        <v>732</v>
      </c>
      <c r="F7" s="658" t="s">
        <v>733</v>
      </c>
      <c r="G7" s="658" t="s">
        <v>787</v>
      </c>
      <c r="H7" s="659" t="s">
        <v>732</v>
      </c>
      <c r="I7" s="659" t="s">
        <v>733</v>
      </c>
      <c r="J7" s="658" t="s">
        <v>787</v>
      </c>
      <c r="K7" s="659" t="s">
        <v>732</v>
      </c>
      <c r="L7" s="659" t="s">
        <v>733</v>
      </c>
      <c r="M7" s="658" t="s">
        <v>787</v>
      </c>
      <c r="N7" s="659" t="s">
        <v>732</v>
      </c>
      <c r="O7" s="659" t="s">
        <v>733</v>
      </c>
      <c r="P7" s="658" t="s">
        <v>787</v>
      </c>
      <c r="Q7" s="659" t="s">
        <v>732</v>
      </c>
      <c r="R7" s="659" t="s">
        <v>733</v>
      </c>
      <c r="S7" s="658" t="s">
        <v>787</v>
      </c>
      <c r="T7" s="659" t="s">
        <v>732</v>
      </c>
      <c r="U7" s="659" t="s">
        <v>733</v>
      </c>
      <c r="V7" s="658" t="s">
        <v>787</v>
      </c>
      <c r="W7" s="659" t="s">
        <v>732</v>
      </c>
      <c r="X7" s="659" t="s">
        <v>733</v>
      </c>
      <c r="Y7" s="658" t="s">
        <v>787</v>
      </c>
      <c r="Z7" s="659" t="s">
        <v>732</v>
      </c>
      <c r="AA7" s="659" t="s">
        <v>733</v>
      </c>
      <c r="AB7" s="658" t="s">
        <v>787</v>
      </c>
      <c r="AC7" s="659" t="s">
        <v>732</v>
      </c>
      <c r="AD7" s="659" t="s">
        <v>733</v>
      </c>
      <c r="AE7" s="658" t="s">
        <v>787</v>
      </c>
      <c r="AF7" s="659" t="s">
        <v>732</v>
      </c>
      <c r="AG7" s="659" t="s">
        <v>733</v>
      </c>
      <c r="AH7" s="658" t="s">
        <v>787</v>
      </c>
      <c r="AI7" s="659" t="s">
        <v>732</v>
      </c>
      <c r="AJ7" s="659" t="s">
        <v>733</v>
      </c>
      <c r="AK7" s="658" t="s">
        <v>787</v>
      </c>
      <c r="AL7" s="659" t="s">
        <v>732</v>
      </c>
      <c r="AM7" s="659" t="s">
        <v>733</v>
      </c>
      <c r="AN7" s="658" t="s">
        <v>787</v>
      </c>
      <c r="AO7" s="659" t="s">
        <v>732</v>
      </c>
      <c r="AP7" s="659" t="s">
        <v>733</v>
      </c>
      <c r="AQ7" s="658" t="s">
        <v>787</v>
      </c>
      <c r="AR7" s="659" t="s">
        <v>732</v>
      </c>
      <c r="AS7" s="659" t="s">
        <v>733</v>
      </c>
      <c r="AT7" s="658" t="s">
        <v>787</v>
      </c>
      <c r="AU7" s="658" t="s">
        <v>732</v>
      </c>
      <c r="AV7" s="658" t="s">
        <v>733</v>
      </c>
      <c r="AW7" s="658" t="s">
        <v>787</v>
      </c>
      <c r="AX7" s="660" t="s">
        <v>539</v>
      </c>
      <c r="AY7" s="661" t="s">
        <v>540</v>
      </c>
      <c r="AZ7" s="660" t="s">
        <v>539</v>
      </c>
      <c r="BA7" s="662" t="s">
        <v>540</v>
      </c>
    </row>
    <row r="8" spans="1:53" ht="0.75" customHeight="1" thickBot="1">
      <c r="A8" s="663"/>
      <c r="B8" s="663"/>
      <c r="C8" s="663"/>
      <c r="D8" s="663"/>
      <c r="E8" s="663"/>
      <c r="F8" s="663"/>
      <c r="G8" s="663"/>
      <c r="H8" s="663"/>
      <c r="I8" s="663"/>
      <c r="J8" s="663"/>
      <c r="K8" s="663"/>
      <c r="L8" s="663"/>
      <c r="M8" s="663"/>
      <c r="N8" s="663"/>
      <c r="O8" s="663"/>
      <c r="P8" s="663"/>
      <c r="Q8" s="663"/>
      <c r="R8" s="663"/>
      <c r="S8" s="663"/>
      <c r="T8" s="663"/>
      <c r="U8" s="663"/>
      <c r="V8" s="663"/>
      <c r="W8" s="663"/>
      <c r="X8" s="663"/>
      <c r="Y8" s="663"/>
      <c r="Z8" s="663"/>
      <c r="AA8" s="663"/>
      <c r="AB8" s="663"/>
      <c r="AC8" s="663"/>
      <c r="AD8" s="663"/>
      <c r="AE8" s="663"/>
      <c r="AF8" s="663"/>
      <c r="AG8" s="663"/>
      <c r="AH8" s="663"/>
      <c r="AI8" s="663"/>
      <c r="AJ8" s="663"/>
      <c r="AK8" s="663"/>
      <c r="AL8" s="663"/>
      <c r="AM8" s="663"/>
      <c r="AN8" s="663"/>
      <c r="AO8" s="663"/>
      <c r="AP8" s="663"/>
      <c r="AQ8" s="663"/>
      <c r="AR8" s="663"/>
      <c r="AS8" s="663"/>
      <c r="AT8" s="663"/>
      <c r="AU8" s="663"/>
      <c r="AV8" s="663"/>
      <c r="AW8" s="663"/>
      <c r="AX8" s="663"/>
      <c r="AY8" s="663"/>
      <c r="AZ8" s="664"/>
      <c r="BA8" s="664"/>
    </row>
    <row r="9" spans="1:53" ht="15.75" customHeight="1" thickBot="1">
      <c r="A9" s="665">
        <v>1</v>
      </c>
      <c r="B9" s="666"/>
      <c r="C9" s="667"/>
      <c r="D9" s="668" t="s">
        <v>640</v>
      </c>
      <c r="E9" s="669">
        <f>H9+N9+Q9+K9+W9+Z9+AC9+AF9+AL9+AO9+AU9+AI9+T9+AR9</f>
        <v>2247955</v>
      </c>
      <c r="F9" s="669">
        <f>I9+O9+R9+L9+X9+AA9+AD9+AG9+AM9+AP9+AV9+AJ9+U9+AS9</f>
        <v>2203251</v>
      </c>
      <c r="G9" s="669">
        <f>J9+P9+S9+M9+Y9+AB9+AE9+AH9+AN9+AQ9+AW9+AK9+V9+AT9</f>
        <v>2066515</v>
      </c>
      <c r="H9" s="669">
        <v>16408</v>
      </c>
      <c r="I9" s="669">
        <v>19158</v>
      </c>
      <c r="J9" s="669">
        <v>19157</v>
      </c>
      <c r="K9" s="669">
        <v>4430</v>
      </c>
      <c r="L9" s="669">
        <v>5245</v>
      </c>
      <c r="M9" s="669">
        <v>5245</v>
      </c>
      <c r="N9" s="670">
        <v>139134</v>
      </c>
      <c r="O9" s="669">
        <v>152672</v>
      </c>
      <c r="P9" s="669">
        <v>148915</v>
      </c>
      <c r="Q9" s="669">
        <v>25642</v>
      </c>
      <c r="R9" s="669">
        <v>24110</v>
      </c>
      <c r="S9" s="669">
        <v>10671</v>
      </c>
      <c r="T9" s="669">
        <v>0</v>
      </c>
      <c r="U9" s="669">
        <v>42070</v>
      </c>
      <c r="V9" s="669">
        <v>41024</v>
      </c>
      <c r="W9" s="669">
        <v>54807</v>
      </c>
      <c r="X9" s="669">
        <v>78380</v>
      </c>
      <c r="Y9" s="669">
        <v>82688</v>
      </c>
      <c r="Z9" s="669">
        <v>70352</v>
      </c>
      <c r="AA9" s="669">
        <v>0</v>
      </c>
      <c r="AB9" s="669">
        <v>0</v>
      </c>
      <c r="AC9" s="669">
        <v>101132</v>
      </c>
      <c r="AD9" s="669">
        <v>62828</v>
      </c>
      <c r="AE9" s="669">
        <v>0</v>
      </c>
      <c r="AF9" s="669">
        <v>71599</v>
      </c>
      <c r="AG9" s="669">
        <v>71599</v>
      </c>
      <c r="AH9" s="669">
        <v>63963</v>
      </c>
      <c r="AI9" s="669">
        <v>0</v>
      </c>
      <c r="AJ9" s="669">
        <v>0</v>
      </c>
      <c r="AK9" s="669"/>
      <c r="AL9" s="669">
        <v>206888</v>
      </c>
      <c r="AM9" s="669">
        <v>167535</v>
      </c>
      <c r="AN9" s="669">
        <v>156262</v>
      </c>
      <c r="AO9" s="669">
        <v>49786</v>
      </c>
      <c r="AP9" s="669">
        <v>75493</v>
      </c>
      <c r="AQ9" s="669">
        <v>80669</v>
      </c>
      <c r="AR9" s="669">
        <v>0</v>
      </c>
      <c r="AS9" s="669">
        <v>0</v>
      </c>
      <c r="AT9" s="669">
        <v>410</v>
      </c>
      <c r="AU9" s="669">
        <v>1507777</v>
      </c>
      <c r="AV9" s="669">
        <v>1504161</v>
      </c>
      <c r="AW9" s="669">
        <v>1457511</v>
      </c>
      <c r="AX9" s="669">
        <v>0</v>
      </c>
      <c r="AY9" s="671">
        <v>0</v>
      </c>
      <c r="AZ9" s="672">
        <v>0</v>
      </c>
      <c r="BA9" s="673">
        <v>0</v>
      </c>
    </row>
    <row r="10" spans="1:53" ht="15.75" customHeight="1" thickBot="1">
      <c r="A10" s="674">
        <v>2</v>
      </c>
      <c r="B10" s="675"/>
      <c r="C10" s="676"/>
      <c r="D10" s="677" t="s">
        <v>878</v>
      </c>
      <c r="E10" s="669">
        <f aca="true" t="shared" si="0" ref="E10:G11">H10+N10+Q10+K10+W10+Z10+AC10+AF10+AL10+AO10+AU10+AI10+T10</f>
        <v>395071</v>
      </c>
      <c r="F10" s="669">
        <f t="shared" si="0"/>
        <v>443561</v>
      </c>
      <c r="G10" s="669">
        <f t="shared" si="0"/>
        <v>434929</v>
      </c>
      <c r="H10" s="678">
        <v>164840</v>
      </c>
      <c r="I10" s="678">
        <v>171122</v>
      </c>
      <c r="J10" s="678">
        <v>169706</v>
      </c>
      <c r="K10" s="678">
        <v>41926</v>
      </c>
      <c r="L10" s="678">
        <v>45197</v>
      </c>
      <c r="M10" s="678">
        <v>44877</v>
      </c>
      <c r="N10" s="678">
        <v>0</v>
      </c>
      <c r="O10" s="678">
        <v>122</v>
      </c>
      <c r="P10" s="678">
        <v>122</v>
      </c>
      <c r="Q10" s="678">
        <v>0</v>
      </c>
      <c r="R10" s="678">
        <v>36475</v>
      </c>
      <c r="S10" s="678">
        <v>36496</v>
      </c>
      <c r="T10" s="678"/>
      <c r="U10" s="678"/>
      <c r="V10" s="678"/>
      <c r="W10" s="678">
        <v>0</v>
      </c>
      <c r="X10" s="678"/>
      <c r="Y10" s="678"/>
      <c r="Z10" s="678">
        <v>0</v>
      </c>
      <c r="AA10" s="678"/>
      <c r="AB10" s="678"/>
      <c r="AC10" s="678">
        <v>0</v>
      </c>
      <c r="AD10" s="678"/>
      <c r="AE10" s="678"/>
      <c r="AF10" s="678">
        <v>0</v>
      </c>
      <c r="AG10" s="678"/>
      <c r="AH10" s="678"/>
      <c r="AI10" s="678"/>
      <c r="AJ10" s="678"/>
      <c r="AK10" s="678"/>
      <c r="AL10" s="678">
        <v>0</v>
      </c>
      <c r="AM10" s="678">
        <v>894</v>
      </c>
      <c r="AN10" s="678">
        <v>893</v>
      </c>
      <c r="AO10" s="678">
        <v>188305</v>
      </c>
      <c r="AP10" s="678">
        <v>189751</v>
      </c>
      <c r="AQ10" s="678">
        <v>182835</v>
      </c>
      <c r="AR10" s="678"/>
      <c r="AS10" s="678"/>
      <c r="AT10" s="678"/>
      <c r="AU10" s="678">
        <v>0</v>
      </c>
      <c r="AV10" s="678"/>
      <c r="AW10" s="678"/>
      <c r="AX10" s="678">
        <v>64</v>
      </c>
      <c r="AY10" s="679">
        <v>0</v>
      </c>
      <c r="AZ10" s="680">
        <v>57</v>
      </c>
      <c r="BA10" s="681">
        <v>1</v>
      </c>
    </row>
    <row r="11" spans="1:53" ht="15.75" customHeight="1" thickBot="1">
      <c r="A11" s="682">
        <v>3</v>
      </c>
      <c r="B11" s="683">
        <v>1</v>
      </c>
      <c r="C11" s="684"/>
      <c r="D11" s="685" t="s">
        <v>642</v>
      </c>
      <c r="E11" s="686">
        <f t="shared" si="0"/>
        <v>54760</v>
      </c>
      <c r="F11" s="686">
        <f t="shared" si="0"/>
        <v>54760</v>
      </c>
      <c r="G11" s="686">
        <f t="shared" si="0"/>
        <v>50334</v>
      </c>
      <c r="H11" s="687">
        <v>39837</v>
      </c>
      <c r="I11" s="687">
        <v>39837</v>
      </c>
      <c r="J11" s="687">
        <v>35722</v>
      </c>
      <c r="K11" s="687">
        <v>10313</v>
      </c>
      <c r="L11" s="687">
        <v>10313</v>
      </c>
      <c r="M11" s="687">
        <v>9462</v>
      </c>
      <c r="N11" s="687">
        <v>0</v>
      </c>
      <c r="O11" s="687"/>
      <c r="P11" s="687"/>
      <c r="Q11" s="687">
        <v>0</v>
      </c>
      <c r="R11" s="687"/>
      <c r="S11" s="687"/>
      <c r="T11" s="687"/>
      <c r="U11" s="687"/>
      <c r="V11" s="687">
        <v>755</v>
      </c>
      <c r="W11" s="687">
        <v>0</v>
      </c>
      <c r="X11" s="687"/>
      <c r="Y11" s="687"/>
      <c r="Z11" s="687">
        <v>0</v>
      </c>
      <c r="AA11" s="687"/>
      <c r="AB11" s="687"/>
      <c r="AC11" s="687">
        <v>0</v>
      </c>
      <c r="AD11" s="687"/>
      <c r="AE11" s="687"/>
      <c r="AF11" s="687">
        <v>0</v>
      </c>
      <c r="AG11" s="687"/>
      <c r="AH11" s="687"/>
      <c r="AI11" s="687"/>
      <c r="AJ11" s="687"/>
      <c r="AK11" s="687"/>
      <c r="AL11" s="687">
        <v>0</v>
      </c>
      <c r="AM11" s="687"/>
      <c r="AN11" s="687"/>
      <c r="AO11" s="687">
        <v>4610</v>
      </c>
      <c r="AP11" s="687">
        <v>4610</v>
      </c>
      <c r="AQ11" s="687">
        <v>4395</v>
      </c>
      <c r="AR11" s="687"/>
      <c r="AS11" s="687"/>
      <c r="AT11" s="687"/>
      <c r="AU11" s="687">
        <v>0</v>
      </c>
      <c r="AV11" s="687"/>
      <c r="AW11" s="687"/>
      <c r="AX11" s="687">
        <v>19</v>
      </c>
      <c r="AY11" s="688">
        <v>1</v>
      </c>
      <c r="AZ11" s="689">
        <v>19</v>
      </c>
      <c r="BA11" s="690">
        <v>1</v>
      </c>
    </row>
    <row r="12" spans="1:53" ht="23.25" thickBot="1">
      <c r="A12" s="691">
        <v>4</v>
      </c>
      <c r="B12" s="692"/>
      <c r="C12" s="693"/>
      <c r="D12" s="694" t="s">
        <v>683</v>
      </c>
      <c r="E12" s="695">
        <f aca="true" t="shared" si="1" ref="E12:G18">H12+N12+Q12+K12+W12+Z12+AC12+AF12+AL12+AO12+AU12+T12</f>
        <v>1034468</v>
      </c>
      <c r="F12" s="695">
        <f t="shared" si="1"/>
        <v>1013768</v>
      </c>
      <c r="G12" s="695">
        <f t="shared" si="1"/>
        <v>1001599</v>
      </c>
      <c r="H12" s="696">
        <f>SUM(H13:H17)</f>
        <v>605100</v>
      </c>
      <c r="I12" s="696">
        <f>SUM(I13:I17)</f>
        <v>582906</v>
      </c>
      <c r="J12" s="696">
        <f>SUM(J13:J17)</f>
        <v>551208</v>
      </c>
      <c r="K12" s="696">
        <f aca="true" t="shared" si="2" ref="K12:AW12">SUM(K13:K17)</f>
        <v>164050</v>
      </c>
      <c r="L12" s="696">
        <f t="shared" si="2"/>
        <v>157191</v>
      </c>
      <c r="M12" s="696">
        <f t="shared" si="2"/>
        <v>145773</v>
      </c>
      <c r="N12" s="696">
        <f t="shared" si="2"/>
        <v>0</v>
      </c>
      <c r="O12" s="696">
        <f t="shared" si="2"/>
        <v>3223</v>
      </c>
      <c r="P12" s="696">
        <f t="shared" si="2"/>
        <v>3217</v>
      </c>
      <c r="Q12" s="696">
        <f t="shared" si="2"/>
        <v>0</v>
      </c>
      <c r="R12" s="696">
        <f t="shared" si="2"/>
        <v>0</v>
      </c>
      <c r="S12" s="696">
        <f t="shared" si="2"/>
        <v>0</v>
      </c>
      <c r="T12" s="696">
        <f t="shared" si="2"/>
        <v>0</v>
      </c>
      <c r="U12" s="696">
        <f t="shared" si="2"/>
        <v>0</v>
      </c>
      <c r="V12" s="696">
        <f t="shared" si="2"/>
        <v>46471</v>
      </c>
      <c r="W12" s="696">
        <f t="shared" si="2"/>
        <v>0</v>
      </c>
      <c r="X12" s="696">
        <f t="shared" si="2"/>
        <v>0</v>
      </c>
      <c r="Y12" s="696">
        <f t="shared" si="2"/>
        <v>0</v>
      </c>
      <c r="Z12" s="696">
        <f t="shared" si="2"/>
        <v>0</v>
      </c>
      <c r="AA12" s="696">
        <f t="shared" si="2"/>
        <v>0</v>
      </c>
      <c r="AB12" s="696">
        <f t="shared" si="2"/>
        <v>0</v>
      </c>
      <c r="AC12" s="696">
        <f t="shared" si="2"/>
        <v>0</v>
      </c>
      <c r="AD12" s="696">
        <f t="shared" si="2"/>
        <v>0</v>
      </c>
      <c r="AE12" s="696">
        <f t="shared" si="2"/>
        <v>0</v>
      </c>
      <c r="AF12" s="696">
        <f t="shared" si="2"/>
        <v>0</v>
      </c>
      <c r="AG12" s="696">
        <f t="shared" si="2"/>
        <v>0</v>
      </c>
      <c r="AH12" s="696">
        <f t="shared" si="2"/>
        <v>0</v>
      </c>
      <c r="AI12" s="696">
        <f t="shared" si="2"/>
        <v>0</v>
      </c>
      <c r="AJ12" s="696">
        <f t="shared" si="2"/>
        <v>0</v>
      </c>
      <c r="AK12" s="696">
        <f t="shared" si="2"/>
        <v>0</v>
      </c>
      <c r="AL12" s="696">
        <f t="shared" si="2"/>
        <v>0</v>
      </c>
      <c r="AM12" s="696">
        <f t="shared" si="2"/>
        <v>5745</v>
      </c>
      <c r="AN12" s="696">
        <f t="shared" si="2"/>
        <v>5743</v>
      </c>
      <c r="AO12" s="696">
        <f t="shared" si="2"/>
        <v>265318</v>
      </c>
      <c r="AP12" s="696">
        <f t="shared" si="2"/>
        <v>264703</v>
      </c>
      <c r="AQ12" s="696">
        <f t="shared" si="2"/>
        <v>249187</v>
      </c>
      <c r="AR12" s="696">
        <f t="shared" si="2"/>
        <v>0</v>
      </c>
      <c r="AS12" s="696">
        <f t="shared" si="2"/>
        <v>0</v>
      </c>
      <c r="AT12" s="696">
        <f t="shared" si="2"/>
        <v>0</v>
      </c>
      <c r="AU12" s="696">
        <f t="shared" si="2"/>
        <v>0</v>
      </c>
      <c r="AV12" s="696">
        <f t="shared" si="2"/>
        <v>0</v>
      </c>
      <c r="AW12" s="696">
        <f t="shared" si="2"/>
        <v>0</v>
      </c>
      <c r="AX12" s="696">
        <f>SUM(AX13:AX17)</f>
        <v>309</v>
      </c>
      <c r="AY12" s="697">
        <f>SUM(AY13:AY17)</f>
        <v>21</v>
      </c>
      <c r="AZ12" s="696">
        <f>SUM(AZ13:AZ17)</f>
        <v>215</v>
      </c>
      <c r="BA12" s="698">
        <f>SUM(BA13:BA17)</f>
        <v>12</v>
      </c>
    </row>
    <row r="13" spans="1:53" ht="15.75" customHeight="1">
      <c r="A13" s="916"/>
      <c r="B13" s="699">
        <v>1</v>
      </c>
      <c r="C13" s="700"/>
      <c r="D13" s="701" t="s">
        <v>542</v>
      </c>
      <c r="E13" s="702">
        <f t="shared" si="1"/>
        <v>193975</v>
      </c>
      <c r="F13" s="702">
        <f t="shared" si="1"/>
        <v>207806</v>
      </c>
      <c r="G13" s="702">
        <f t="shared" si="1"/>
        <v>207738</v>
      </c>
      <c r="H13" s="703">
        <v>126082</v>
      </c>
      <c r="I13" s="703">
        <v>128508</v>
      </c>
      <c r="J13" s="703">
        <v>128507</v>
      </c>
      <c r="K13" s="703">
        <v>33576</v>
      </c>
      <c r="L13" s="703">
        <v>34231</v>
      </c>
      <c r="M13" s="703">
        <v>34201</v>
      </c>
      <c r="N13" s="703">
        <v>0</v>
      </c>
      <c r="O13" s="703"/>
      <c r="P13" s="703"/>
      <c r="Q13" s="703">
        <v>0</v>
      </c>
      <c r="R13" s="703"/>
      <c r="S13" s="703"/>
      <c r="T13" s="703"/>
      <c r="U13" s="703"/>
      <c r="V13" s="703"/>
      <c r="W13" s="703">
        <v>0</v>
      </c>
      <c r="X13" s="703"/>
      <c r="Y13" s="703"/>
      <c r="Z13" s="703">
        <v>0</v>
      </c>
      <c r="AA13" s="703"/>
      <c r="AB13" s="703"/>
      <c r="AC13" s="703">
        <v>0</v>
      </c>
      <c r="AD13" s="703"/>
      <c r="AE13" s="703"/>
      <c r="AF13" s="703">
        <v>0</v>
      </c>
      <c r="AG13" s="703"/>
      <c r="AH13" s="703"/>
      <c r="AI13" s="703"/>
      <c r="AJ13" s="703"/>
      <c r="AK13" s="703"/>
      <c r="AL13" s="703">
        <v>0</v>
      </c>
      <c r="AM13" s="703">
        <v>123</v>
      </c>
      <c r="AN13" s="703">
        <v>123</v>
      </c>
      <c r="AO13" s="703">
        <v>34317</v>
      </c>
      <c r="AP13" s="703">
        <v>44944</v>
      </c>
      <c r="AQ13" s="703">
        <v>44907</v>
      </c>
      <c r="AR13" s="703"/>
      <c r="AS13" s="703"/>
      <c r="AT13" s="703"/>
      <c r="AU13" s="703">
        <v>0</v>
      </c>
      <c r="AV13" s="703"/>
      <c r="AW13" s="703"/>
      <c r="AX13" s="703">
        <v>62</v>
      </c>
      <c r="AY13" s="704">
        <v>9</v>
      </c>
      <c r="AZ13" s="705">
        <v>67</v>
      </c>
      <c r="BA13" s="706">
        <v>2</v>
      </c>
    </row>
    <row r="14" spans="1:53" ht="15.75" customHeight="1">
      <c r="A14" s="916"/>
      <c r="B14" s="707">
        <v>2</v>
      </c>
      <c r="C14" s="708"/>
      <c r="D14" s="709" t="s">
        <v>576</v>
      </c>
      <c r="E14" s="702">
        <f t="shared" si="1"/>
        <v>214034</v>
      </c>
      <c r="F14" s="702">
        <f t="shared" si="1"/>
        <v>178311</v>
      </c>
      <c r="G14" s="702">
        <f t="shared" si="1"/>
        <v>172611</v>
      </c>
      <c r="H14" s="710">
        <v>139380</v>
      </c>
      <c r="I14" s="710">
        <v>110284</v>
      </c>
      <c r="J14" s="710">
        <v>110062</v>
      </c>
      <c r="K14" s="710">
        <v>38210</v>
      </c>
      <c r="L14" s="710">
        <v>29718</v>
      </c>
      <c r="M14" s="710">
        <v>29473</v>
      </c>
      <c r="N14" s="710">
        <v>0</v>
      </c>
      <c r="O14" s="710"/>
      <c r="P14" s="710"/>
      <c r="Q14" s="710">
        <v>0</v>
      </c>
      <c r="R14" s="710"/>
      <c r="S14" s="710"/>
      <c r="T14" s="710"/>
      <c r="U14" s="710"/>
      <c r="V14" s="710"/>
      <c r="W14" s="710">
        <v>0</v>
      </c>
      <c r="X14" s="710"/>
      <c r="Y14" s="710"/>
      <c r="Z14" s="710">
        <v>0</v>
      </c>
      <c r="AA14" s="710"/>
      <c r="AB14" s="710"/>
      <c r="AC14" s="710">
        <v>0</v>
      </c>
      <c r="AD14" s="710"/>
      <c r="AE14" s="710"/>
      <c r="AF14" s="710">
        <v>0</v>
      </c>
      <c r="AG14" s="710"/>
      <c r="AH14" s="710"/>
      <c r="AI14" s="710"/>
      <c r="AJ14" s="710"/>
      <c r="AK14" s="710"/>
      <c r="AL14" s="710">
        <v>0</v>
      </c>
      <c r="AM14" s="710"/>
      <c r="AN14" s="710"/>
      <c r="AO14" s="710">
        <v>36444</v>
      </c>
      <c r="AP14" s="710">
        <v>38309</v>
      </c>
      <c r="AQ14" s="710">
        <v>33076</v>
      </c>
      <c r="AR14" s="710"/>
      <c r="AS14" s="710"/>
      <c r="AT14" s="710"/>
      <c r="AU14" s="710">
        <v>0</v>
      </c>
      <c r="AV14" s="710"/>
      <c r="AW14" s="710"/>
      <c r="AX14" s="710">
        <v>63</v>
      </c>
      <c r="AY14" s="711">
        <v>6</v>
      </c>
      <c r="AZ14" s="712">
        <v>0</v>
      </c>
      <c r="BA14" s="713">
        <v>0</v>
      </c>
    </row>
    <row r="15" spans="1:53" ht="15.75" customHeight="1">
      <c r="A15" s="916"/>
      <c r="B15" s="707">
        <v>3</v>
      </c>
      <c r="C15" s="708"/>
      <c r="D15" s="709" t="s">
        <v>577</v>
      </c>
      <c r="E15" s="702">
        <f t="shared" si="1"/>
        <v>144747</v>
      </c>
      <c r="F15" s="702">
        <f t="shared" si="1"/>
        <v>153581</v>
      </c>
      <c r="G15" s="702">
        <f t="shared" si="1"/>
        <v>142358</v>
      </c>
      <c r="H15" s="710">
        <v>93802</v>
      </c>
      <c r="I15" s="710">
        <v>94090</v>
      </c>
      <c r="J15" s="710">
        <v>89733</v>
      </c>
      <c r="K15" s="710">
        <v>25501</v>
      </c>
      <c r="L15" s="710">
        <v>25558</v>
      </c>
      <c r="M15" s="710">
        <v>24121</v>
      </c>
      <c r="N15" s="710">
        <v>0</v>
      </c>
      <c r="O15" s="710">
        <v>3223</v>
      </c>
      <c r="P15" s="710">
        <v>3217</v>
      </c>
      <c r="Q15" s="710">
        <v>0</v>
      </c>
      <c r="R15" s="710"/>
      <c r="S15" s="710"/>
      <c r="T15" s="710"/>
      <c r="U15" s="710"/>
      <c r="V15" s="710"/>
      <c r="W15" s="710">
        <v>0</v>
      </c>
      <c r="X15" s="710"/>
      <c r="Y15" s="710"/>
      <c r="Z15" s="710">
        <v>0</v>
      </c>
      <c r="AA15" s="710"/>
      <c r="AB15" s="710"/>
      <c r="AC15" s="710">
        <v>0</v>
      </c>
      <c r="AD15" s="710"/>
      <c r="AE15" s="710"/>
      <c r="AF15" s="710">
        <v>0</v>
      </c>
      <c r="AG15" s="710"/>
      <c r="AH15" s="710"/>
      <c r="AI15" s="710"/>
      <c r="AJ15" s="710"/>
      <c r="AK15" s="710"/>
      <c r="AL15" s="710">
        <v>0</v>
      </c>
      <c r="AM15" s="710">
        <v>489</v>
      </c>
      <c r="AN15" s="710">
        <v>487</v>
      </c>
      <c r="AO15" s="710">
        <v>25444</v>
      </c>
      <c r="AP15" s="710">
        <v>30221</v>
      </c>
      <c r="AQ15" s="710">
        <v>24800</v>
      </c>
      <c r="AR15" s="710"/>
      <c r="AS15" s="710"/>
      <c r="AT15" s="710"/>
      <c r="AU15" s="710">
        <v>0</v>
      </c>
      <c r="AV15" s="710"/>
      <c r="AW15" s="710"/>
      <c r="AX15" s="710">
        <v>47</v>
      </c>
      <c r="AY15" s="711">
        <v>2</v>
      </c>
      <c r="AZ15" s="712">
        <v>38</v>
      </c>
      <c r="BA15" s="713">
        <v>1</v>
      </c>
    </row>
    <row r="16" spans="1:53" ht="15.75" customHeight="1">
      <c r="A16" s="916"/>
      <c r="B16" s="707">
        <v>4</v>
      </c>
      <c r="C16" s="708"/>
      <c r="D16" s="709" t="s">
        <v>578</v>
      </c>
      <c r="E16" s="702">
        <f t="shared" si="1"/>
        <v>53053</v>
      </c>
      <c r="F16" s="702">
        <f t="shared" si="1"/>
        <v>55116</v>
      </c>
      <c r="G16" s="702">
        <f t="shared" si="1"/>
        <v>55263</v>
      </c>
      <c r="H16" s="710">
        <v>22697</v>
      </c>
      <c r="I16" s="710">
        <v>24974</v>
      </c>
      <c r="J16" s="710">
        <v>24974</v>
      </c>
      <c r="K16" s="710">
        <v>6436</v>
      </c>
      <c r="L16" s="710">
        <v>6841</v>
      </c>
      <c r="M16" s="710">
        <v>6584</v>
      </c>
      <c r="N16" s="710">
        <v>0</v>
      </c>
      <c r="O16" s="710"/>
      <c r="P16" s="710"/>
      <c r="Q16" s="710">
        <v>0</v>
      </c>
      <c r="R16" s="710"/>
      <c r="S16" s="710"/>
      <c r="T16" s="710"/>
      <c r="U16" s="710"/>
      <c r="V16" s="710">
        <v>243</v>
      </c>
      <c r="W16" s="710">
        <v>0</v>
      </c>
      <c r="X16" s="710"/>
      <c r="Y16" s="710"/>
      <c r="Z16" s="710">
        <v>0</v>
      </c>
      <c r="AA16" s="710"/>
      <c r="AB16" s="710"/>
      <c r="AC16" s="710">
        <v>0</v>
      </c>
      <c r="AD16" s="710"/>
      <c r="AE16" s="710"/>
      <c r="AF16" s="710">
        <v>0</v>
      </c>
      <c r="AG16" s="710"/>
      <c r="AH16" s="710"/>
      <c r="AI16" s="710"/>
      <c r="AJ16" s="710"/>
      <c r="AK16" s="710"/>
      <c r="AL16" s="710">
        <v>0</v>
      </c>
      <c r="AM16" s="710">
        <v>412</v>
      </c>
      <c r="AN16" s="710">
        <v>412</v>
      </c>
      <c r="AO16" s="710">
        <v>23920</v>
      </c>
      <c r="AP16" s="710">
        <v>22889</v>
      </c>
      <c r="AQ16" s="710">
        <v>23050</v>
      </c>
      <c r="AR16" s="710"/>
      <c r="AS16" s="710"/>
      <c r="AT16" s="710"/>
      <c r="AU16" s="710">
        <v>0</v>
      </c>
      <c r="AV16" s="710"/>
      <c r="AW16" s="710"/>
      <c r="AX16" s="710">
        <v>12</v>
      </c>
      <c r="AY16" s="711">
        <v>1</v>
      </c>
      <c r="AZ16" s="712">
        <v>10</v>
      </c>
      <c r="BA16" s="713">
        <v>1</v>
      </c>
    </row>
    <row r="17" spans="1:53" ht="15.75" customHeight="1" thickBot="1">
      <c r="A17" s="916"/>
      <c r="B17" s="714">
        <v>5</v>
      </c>
      <c r="C17" s="715"/>
      <c r="D17" s="716" t="s">
        <v>541</v>
      </c>
      <c r="E17" s="717">
        <f t="shared" si="1"/>
        <v>428659</v>
      </c>
      <c r="F17" s="717">
        <f t="shared" si="1"/>
        <v>418954</v>
      </c>
      <c r="G17" s="718">
        <f t="shared" si="1"/>
        <v>423629</v>
      </c>
      <c r="H17" s="719">
        <v>223139</v>
      </c>
      <c r="I17" s="719">
        <v>225050</v>
      </c>
      <c r="J17" s="719">
        <v>197932</v>
      </c>
      <c r="K17" s="719">
        <v>60327</v>
      </c>
      <c r="L17" s="719">
        <v>60843</v>
      </c>
      <c r="M17" s="719">
        <v>51394</v>
      </c>
      <c r="N17" s="719">
        <v>0</v>
      </c>
      <c r="O17" s="719"/>
      <c r="P17" s="719"/>
      <c r="Q17" s="719">
        <v>0</v>
      </c>
      <c r="R17" s="719"/>
      <c r="S17" s="719"/>
      <c r="T17" s="719"/>
      <c r="U17" s="719"/>
      <c r="V17" s="719">
        <v>46228</v>
      </c>
      <c r="W17" s="719">
        <v>0</v>
      </c>
      <c r="X17" s="719"/>
      <c r="Y17" s="719"/>
      <c r="Z17" s="719">
        <v>0</v>
      </c>
      <c r="AA17" s="719"/>
      <c r="AB17" s="719"/>
      <c r="AC17" s="719">
        <v>0</v>
      </c>
      <c r="AD17" s="719"/>
      <c r="AE17" s="719"/>
      <c r="AF17" s="719">
        <v>0</v>
      </c>
      <c r="AG17" s="719"/>
      <c r="AH17" s="719"/>
      <c r="AI17" s="719"/>
      <c r="AJ17" s="719"/>
      <c r="AK17" s="719"/>
      <c r="AL17" s="719">
        <v>0</v>
      </c>
      <c r="AM17" s="719">
        <v>4721</v>
      </c>
      <c r="AN17" s="719">
        <v>4721</v>
      </c>
      <c r="AO17" s="719">
        <v>145193</v>
      </c>
      <c r="AP17" s="719">
        <v>128340</v>
      </c>
      <c r="AQ17" s="719">
        <v>123354</v>
      </c>
      <c r="AR17" s="719"/>
      <c r="AS17" s="719"/>
      <c r="AT17" s="719"/>
      <c r="AU17" s="719">
        <v>0</v>
      </c>
      <c r="AV17" s="719"/>
      <c r="AW17" s="719"/>
      <c r="AX17" s="719">
        <v>125</v>
      </c>
      <c r="AY17" s="720">
        <v>3</v>
      </c>
      <c r="AZ17" s="721">
        <v>100</v>
      </c>
      <c r="BA17" s="722">
        <v>8</v>
      </c>
    </row>
    <row r="18" spans="1:53" ht="15.75" customHeight="1" thickBot="1">
      <c r="A18" s="723">
        <v>5</v>
      </c>
      <c r="B18" s="724"/>
      <c r="C18" s="725"/>
      <c r="D18" s="726" t="s">
        <v>641</v>
      </c>
      <c r="E18" s="727">
        <f t="shared" si="1"/>
        <v>211511</v>
      </c>
      <c r="F18" s="727">
        <f t="shared" si="1"/>
        <v>256475</v>
      </c>
      <c r="G18" s="727">
        <f t="shared" si="1"/>
        <v>252951</v>
      </c>
      <c r="H18" s="728">
        <v>146713</v>
      </c>
      <c r="I18" s="728">
        <v>155367</v>
      </c>
      <c r="J18" s="728">
        <v>155366</v>
      </c>
      <c r="K18" s="729">
        <v>40517</v>
      </c>
      <c r="L18" s="729">
        <v>42325</v>
      </c>
      <c r="M18" s="729">
        <v>41296</v>
      </c>
      <c r="N18" s="729">
        <v>1200</v>
      </c>
      <c r="O18" s="729">
        <v>24145</v>
      </c>
      <c r="P18" s="729">
        <v>20157</v>
      </c>
      <c r="Q18" s="729">
        <v>0</v>
      </c>
      <c r="R18" s="729"/>
      <c r="S18" s="729"/>
      <c r="T18" s="729"/>
      <c r="U18" s="729"/>
      <c r="V18" s="729">
        <v>1494</v>
      </c>
      <c r="W18" s="729">
        <v>0</v>
      </c>
      <c r="X18" s="729"/>
      <c r="Y18" s="729"/>
      <c r="Z18" s="729">
        <v>0</v>
      </c>
      <c r="AA18" s="729"/>
      <c r="AB18" s="729"/>
      <c r="AC18" s="729">
        <v>0</v>
      </c>
      <c r="AD18" s="729"/>
      <c r="AE18" s="729"/>
      <c r="AF18" s="729">
        <v>0</v>
      </c>
      <c r="AG18" s="729"/>
      <c r="AH18" s="729"/>
      <c r="AI18" s="729"/>
      <c r="AJ18" s="729"/>
      <c r="AK18" s="729"/>
      <c r="AL18" s="729">
        <v>0</v>
      </c>
      <c r="AM18" s="729">
        <v>4137</v>
      </c>
      <c r="AN18" s="729">
        <v>4137</v>
      </c>
      <c r="AO18" s="729">
        <v>23081</v>
      </c>
      <c r="AP18" s="729">
        <v>30501</v>
      </c>
      <c r="AQ18" s="729">
        <v>30501</v>
      </c>
      <c r="AR18" s="729"/>
      <c r="AS18" s="729"/>
      <c r="AT18" s="729"/>
      <c r="AU18" s="729">
        <v>0</v>
      </c>
      <c r="AV18" s="729"/>
      <c r="AW18" s="729"/>
      <c r="AX18" s="729">
        <v>65</v>
      </c>
      <c r="AY18" s="730">
        <v>1</v>
      </c>
      <c r="AZ18" s="680">
        <v>60</v>
      </c>
      <c r="BA18" s="681">
        <v>0</v>
      </c>
    </row>
    <row r="19" spans="1:53" ht="23.25" thickBot="1">
      <c r="A19" s="731"/>
      <c r="B19" s="732"/>
      <c r="C19" s="733"/>
      <c r="D19" s="734" t="s">
        <v>680</v>
      </c>
      <c r="E19" s="696">
        <f>E9+E10+E11+E12+E18-AU9</f>
        <v>2435988</v>
      </c>
      <c r="F19" s="696">
        <f>F9+F10+F11+F12+F18-AV9</f>
        <v>2467654</v>
      </c>
      <c r="G19" s="696">
        <f>G9+G10+G11+G12+G18-AW9</f>
        <v>2348817</v>
      </c>
      <c r="H19" s="696">
        <f>H9+H10+H11+H12+H18</f>
        <v>972898</v>
      </c>
      <c r="I19" s="696">
        <f aca="true" t="shared" si="3" ref="I19:BA19">I9+I10+I11+I12+I18</f>
        <v>968390</v>
      </c>
      <c r="J19" s="696">
        <f t="shared" si="3"/>
        <v>931159</v>
      </c>
      <c r="K19" s="696">
        <f t="shared" si="3"/>
        <v>261236</v>
      </c>
      <c r="L19" s="696">
        <f t="shared" si="3"/>
        <v>260271</v>
      </c>
      <c r="M19" s="696">
        <f t="shared" si="3"/>
        <v>246653</v>
      </c>
      <c r="N19" s="696">
        <f t="shared" si="3"/>
        <v>140334</v>
      </c>
      <c r="O19" s="696">
        <f t="shared" si="3"/>
        <v>180162</v>
      </c>
      <c r="P19" s="696">
        <f t="shared" si="3"/>
        <v>172411</v>
      </c>
      <c r="Q19" s="696">
        <f t="shared" si="3"/>
        <v>25642</v>
      </c>
      <c r="R19" s="696">
        <f t="shared" si="3"/>
        <v>60585</v>
      </c>
      <c r="S19" s="696">
        <f t="shared" si="3"/>
        <v>47167</v>
      </c>
      <c r="T19" s="696">
        <f>T9+T10+T11+T12+T18</f>
        <v>0</v>
      </c>
      <c r="U19" s="696">
        <f>U9+U10+U11+U12+U18</f>
        <v>42070</v>
      </c>
      <c r="V19" s="696">
        <f>V9+V10+V11+V12+V18</f>
        <v>89744</v>
      </c>
      <c r="W19" s="696">
        <f t="shared" si="3"/>
        <v>54807</v>
      </c>
      <c r="X19" s="696">
        <f t="shared" si="3"/>
        <v>78380</v>
      </c>
      <c r="Y19" s="696">
        <f t="shared" si="3"/>
        <v>82688</v>
      </c>
      <c r="Z19" s="696">
        <f t="shared" si="3"/>
        <v>70352</v>
      </c>
      <c r="AA19" s="696">
        <f t="shared" si="3"/>
        <v>0</v>
      </c>
      <c r="AB19" s="696">
        <f t="shared" si="3"/>
        <v>0</v>
      </c>
      <c r="AC19" s="696">
        <f t="shared" si="3"/>
        <v>101132</v>
      </c>
      <c r="AD19" s="696">
        <f t="shared" si="3"/>
        <v>62828</v>
      </c>
      <c r="AE19" s="696">
        <f t="shared" si="3"/>
        <v>0</v>
      </c>
      <c r="AF19" s="696">
        <f t="shared" si="3"/>
        <v>71599</v>
      </c>
      <c r="AG19" s="696">
        <f t="shared" si="3"/>
        <v>71599</v>
      </c>
      <c r="AH19" s="696">
        <f t="shared" si="3"/>
        <v>63963</v>
      </c>
      <c r="AI19" s="696">
        <f>AI9+AI10+AI11+AI12+AI18</f>
        <v>0</v>
      </c>
      <c r="AJ19" s="696">
        <f>AJ9+AJ10+AJ11+AJ12+AJ18</f>
        <v>0</v>
      </c>
      <c r="AK19" s="696">
        <f>AK9+AK10+AK11+AK12+AK18</f>
        <v>0</v>
      </c>
      <c r="AL19" s="696">
        <f t="shared" si="3"/>
        <v>206888</v>
      </c>
      <c r="AM19" s="696">
        <f t="shared" si="3"/>
        <v>178311</v>
      </c>
      <c r="AN19" s="696">
        <f t="shared" si="3"/>
        <v>167035</v>
      </c>
      <c r="AO19" s="696">
        <f t="shared" si="3"/>
        <v>531100</v>
      </c>
      <c r="AP19" s="696">
        <f t="shared" si="3"/>
        <v>565058</v>
      </c>
      <c r="AQ19" s="696">
        <f t="shared" si="3"/>
        <v>547587</v>
      </c>
      <c r="AR19" s="696">
        <f>AR9+AR10+AR11+AR12+AR18</f>
        <v>0</v>
      </c>
      <c r="AS19" s="696">
        <f>AS9+AS10+AS11+AS12+AS18</f>
        <v>0</v>
      </c>
      <c r="AT19" s="696">
        <f>AT9+AT10+AT11+AT12+AT18</f>
        <v>410</v>
      </c>
      <c r="AU19" s="696">
        <f t="shared" si="3"/>
        <v>1507777</v>
      </c>
      <c r="AV19" s="696">
        <f t="shared" si="3"/>
        <v>1504161</v>
      </c>
      <c r="AW19" s="696">
        <f t="shared" si="3"/>
        <v>1457511</v>
      </c>
      <c r="AX19" s="696">
        <f t="shared" si="3"/>
        <v>457</v>
      </c>
      <c r="AY19" s="696">
        <f t="shared" si="3"/>
        <v>23</v>
      </c>
      <c r="AZ19" s="696">
        <f t="shared" si="3"/>
        <v>351</v>
      </c>
      <c r="BA19" s="696">
        <f t="shared" si="3"/>
        <v>14</v>
      </c>
    </row>
    <row r="20" spans="1:53" ht="12.75">
      <c r="A20" s="663"/>
      <c r="B20" s="663"/>
      <c r="C20" s="663"/>
      <c r="D20" s="663"/>
      <c r="E20" s="663"/>
      <c r="F20" s="663"/>
      <c r="G20" s="663"/>
      <c r="H20" s="663"/>
      <c r="I20" s="663"/>
      <c r="J20" s="663"/>
      <c r="K20" s="663"/>
      <c r="L20" s="663"/>
      <c r="M20" s="663"/>
      <c r="N20" s="663"/>
      <c r="O20" s="663"/>
      <c r="P20" s="663"/>
      <c r="Q20" s="663"/>
      <c r="R20" s="663"/>
      <c r="S20" s="663"/>
      <c r="T20" s="663"/>
      <c r="U20" s="663"/>
      <c r="V20" s="663"/>
      <c r="W20" s="663"/>
      <c r="X20" s="663"/>
      <c r="Y20" s="663"/>
      <c r="Z20" s="663"/>
      <c r="AA20" s="663"/>
      <c r="AB20" s="663"/>
      <c r="AC20" s="663"/>
      <c r="AD20" s="663"/>
      <c r="AE20" s="663"/>
      <c r="AF20" s="663"/>
      <c r="AG20" s="663"/>
      <c r="AH20" s="663"/>
      <c r="AI20" s="663"/>
      <c r="AJ20" s="663"/>
      <c r="AK20" s="663"/>
      <c r="AL20" s="663"/>
      <c r="AM20" s="663"/>
      <c r="AN20" s="663"/>
      <c r="AO20" s="663"/>
      <c r="AP20" s="663"/>
      <c r="AQ20" s="663"/>
      <c r="AR20" s="663"/>
      <c r="AS20" s="663"/>
      <c r="AT20" s="663"/>
      <c r="AU20" s="663"/>
      <c r="AV20" s="663"/>
      <c r="AW20" s="663"/>
      <c r="AX20" s="663"/>
      <c r="AY20" s="663"/>
      <c r="AZ20" s="663"/>
      <c r="BA20" s="663"/>
    </row>
    <row r="21" spans="1:53" ht="12.75">
      <c r="A21" s="663"/>
      <c r="B21" s="663"/>
      <c r="C21" s="663"/>
      <c r="D21" s="663" t="s">
        <v>568</v>
      </c>
      <c r="E21" s="663"/>
      <c r="F21" s="663"/>
      <c r="G21" s="663"/>
      <c r="H21" s="663"/>
      <c r="I21" s="663"/>
      <c r="J21" s="663"/>
      <c r="K21" s="663"/>
      <c r="L21" s="663"/>
      <c r="M21" s="663"/>
      <c r="N21" s="663"/>
      <c r="O21" s="663"/>
      <c r="P21" s="663"/>
      <c r="Q21" s="663"/>
      <c r="R21" s="663"/>
      <c r="S21" s="663"/>
      <c r="T21" s="663"/>
      <c r="U21" s="663"/>
      <c r="V21" s="663"/>
      <c r="W21" s="663"/>
      <c r="X21" s="663"/>
      <c r="Y21" s="663"/>
      <c r="Z21" s="663"/>
      <c r="AA21" s="663"/>
      <c r="AB21" s="663"/>
      <c r="AC21" s="663"/>
      <c r="AD21" s="663"/>
      <c r="AE21" s="663"/>
      <c r="AF21" s="663"/>
      <c r="AG21" s="663"/>
      <c r="AH21" s="663"/>
      <c r="AI21" s="663"/>
      <c r="AJ21" s="663"/>
      <c r="AK21" s="663"/>
      <c r="AL21" s="663"/>
      <c r="AM21" s="663"/>
      <c r="AN21" s="663"/>
      <c r="AO21" s="663"/>
      <c r="AP21" s="663"/>
      <c r="AQ21" s="663"/>
      <c r="AR21" s="663"/>
      <c r="AS21" s="663"/>
      <c r="AT21" s="663"/>
      <c r="AU21" s="663"/>
      <c r="AV21" s="663"/>
      <c r="AW21" s="663"/>
      <c r="AX21" s="663"/>
      <c r="AY21" s="663"/>
      <c r="AZ21" s="663"/>
      <c r="BA21" s="663"/>
    </row>
    <row r="22" spans="1:53" ht="12.75">
      <c r="A22" s="663"/>
      <c r="B22" s="663"/>
      <c r="C22" s="663"/>
      <c r="D22" s="735" t="s">
        <v>686</v>
      </c>
      <c r="E22" s="736">
        <f>H19+K19+N19+Q19+Z19+AO19+AR19</f>
        <v>2001562</v>
      </c>
      <c r="F22" s="736">
        <f>I19+L19+O19+R19+AA19+AP19+AS19</f>
        <v>2034466</v>
      </c>
      <c r="G22" s="736">
        <f>J19+M19+P19+S19+AB19+AQ19+AT19</f>
        <v>1945387</v>
      </c>
      <c r="H22" s="663"/>
      <c r="I22" s="663"/>
      <c r="J22" s="663"/>
      <c r="K22" s="663"/>
      <c r="L22" s="663"/>
      <c r="M22" s="663"/>
      <c r="N22" s="663"/>
      <c r="O22" s="663"/>
      <c r="P22" s="663"/>
      <c r="Q22" s="663"/>
      <c r="R22" s="663"/>
      <c r="S22" s="663"/>
      <c r="T22" s="663"/>
      <c r="U22" s="663"/>
      <c r="V22" s="663"/>
      <c r="W22" s="663"/>
      <c r="X22" s="663"/>
      <c r="Y22" s="663"/>
      <c r="Z22" s="663"/>
      <c r="AA22" s="663"/>
      <c r="AB22" s="663"/>
      <c r="AC22" s="663"/>
      <c r="AD22" s="663"/>
      <c r="AE22" s="663"/>
      <c r="AF22" s="663"/>
      <c r="AG22" s="663"/>
      <c r="AH22" s="663"/>
      <c r="AI22" s="663"/>
      <c r="AJ22" s="663"/>
      <c r="AK22" s="663"/>
      <c r="AL22" s="663"/>
      <c r="AM22" s="663"/>
      <c r="AN22" s="663"/>
      <c r="AO22" s="663"/>
      <c r="AP22" s="663"/>
      <c r="AQ22" s="663"/>
      <c r="AR22" s="663"/>
      <c r="AS22" s="663"/>
      <c r="AT22" s="663"/>
      <c r="AU22" s="663"/>
      <c r="AV22" s="663"/>
      <c r="AW22" s="663"/>
      <c r="AX22" s="663"/>
      <c r="AY22" s="663"/>
      <c r="AZ22" s="663"/>
      <c r="BA22" s="663"/>
    </row>
    <row r="23" spans="1:53" ht="22.5">
      <c r="A23" s="663"/>
      <c r="B23" s="663"/>
      <c r="C23" s="663"/>
      <c r="D23" s="737" t="s">
        <v>570</v>
      </c>
      <c r="E23" s="736">
        <f>T19</f>
        <v>0</v>
      </c>
      <c r="F23" s="736">
        <f>U19</f>
        <v>42070</v>
      </c>
      <c r="G23" s="736">
        <f>V19</f>
        <v>89744</v>
      </c>
      <c r="H23" s="663"/>
      <c r="I23" s="663"/>
      <c r="J23" s="663"/>
      <c r="K23" s="663"/>
      <c r="L23" s="663"/>
      <c r="M23" s="663"/>
      <c r="N23" s="663"/>
      <c r="O23" s="663"/>
      <c r="P23" s="663"/>
      <c r="Q23" s="663"/>
      <c r="R23" s="663"/>
      <c r="S23" s="663"/>
      <c r="T23" s="663"/>
      <c r="U23" s="663"/>
      <c r="V23" s="663"/>
      <c r="W23" s="663"/>
      <c r="X23" s="663"/>
      <c r="Y23" s="663"/>
      <c r="Z23" s="663"/>
      <c r="AA23" s="663"/>
      <c r="AB23" s="663"/>
      <c r="AC23" s="663"/>
      <c r="AD23" s="663"/>
      <c r="AE23" s="663"/>
      <c r="AF23" s="663"/>
      <c r="AG23" s="663"/>
      <c r="AH23" s="663"/>
      <c r="AI23" s="663"/>
      <c r="AJ23" s="663"/>
      <c r="AK23" s="663"/>
      <c r="AL23" s="663"/>
      <c r="AM23" s="663"/>
      <c r="AN23" s="663"/>
      <c r="AO23" s="663"/>
      <c r="AP23" s="663"/>
      <c r="AQ23" s="663"/>
      <c r="AR23" s="663"/>
      <c r="AS23" s="663"/>
      <c r="AT23" s="663"/>
      <c r="AU23" s="663"/>
      <c r="AV23" s="663"/>
      <c r="AW23" s="663"/>
      <c r="AX23" s="663"/>
      <c r="AY23" s="663"/>
      <c r="AZ23" s="663"/>
      <c r="BA23" s="663"/>
    </row>
    <row r="24" spans="1:53" ht="12.75">
      <c r="A24" s="663"/>
      <c r="B24" s="663"/>
      <c r="C24" s="663"/>
      <c r="D24" s="735" t="s">
        <v>783</v>
      </c>
      <c r="E24" s="736">
        <f>AI19</f>
        <v>0</v>
      </c>
      <c r="F24" s="736">
        <f>AJ19</f>
        <v>0</v>
      </c>
      <c r="G24" s="736">
        <f>AK19</f>
        <v>0</v>
      </c>
      <c r="H24" s="663"/>
      <c r="I24" s="663"/>
      <c r="J24" s="663"/>
      <c r="K24" s="663"/>
      <c r="L24" s="663"/>
      <c r="M24" s="663"/>
      <c r="N24" s="663"/>
      <c r="O24" s="663"/>
      <c r="P24" s="663"/>
      <c r="Q24" s="663"/>
      <c r="R24" s="663"/>
      <c r="S24" s="663"/>
      <c r="T24" s="663"/>
      <c r="U24" s="663"/>
      <c r="V24" s="663"/>
      <c r="W24" s="663"/>
      <c r="X24" s="663"/>
      <c r="Y24" s="663"/>
      <c r="Z24" s="663"/>
      <c r="AA24" s="663"/>
      <c r="AB24" s="663"/>
      <c r="AC24" s="663"/>
      <c r="AD24" s="663"/>
      <c r="AE24" s="663"/>
      <c r="AF24" s="663"/>
      <c r="AG24" s="663"/>
      <c r="AH24" s="663"/>
      <c r="AI24" s="663"/>
      <c r="AJ24" s="663"/>
      <c r="AK24" s="663"/>
      <c r="AL24" s="663"/>
      <c r="AM24" s="663"/>
      <c r="AN24" s="663"/>
      <c r="AO24" s="663"/>
      <c r="AP24" s="663"/>
      <c r="AQ24" s="663"/>
      <c r="AR24" s="663"/>
      <c r="AS24" s="663"/>
      <c r="AT24" s="663"/>
      <c r="AU24" s="663"/>
      <c r="AV24" s="663"/>
      <c r="AW24" s="663"/>
      <c r="AX24" s="663"/>
      <c r="AY24" s="663"/>
      <c r="AZ24" s="663"/>
      <c r="BA24" s="663"/>
    </row>
    <row r="25" spans="1:53" ht="12.75">
      <c r="A25" s="663"/>
      <c r="B25" s="663"/>
      <c r="C25" s="663"/>
      <c r="D25" s="735" t="s">
        <v>687</v>
      </c>
      <c r="E25" s="736">
        <f>W19+AC19+AL19+3!B42</f>
        <v>381264</v>
      </c>
      <c r="F25" s="736">
        <f>X19+AD19+AM19+3!C42</f>
        <v>337956</v>
      </c>
      <c r="G25" s="736">
        <f>Y19+AE19+AN19+3!D42</f>
        <v>260484</v>
      </c>
      <c r="H25" s="663"/>
      <c r="I25" s="663"/>
      <c r="J25" s="663"/>
      <c r="K25" s="663"/>
      <c r="L25" s="663"/>
      <c r="M25" s="663"/>
      <c r="N25" s="663"/>
      <c r="O25" s="663"/>
      <c r="P25" s="663"/>
      <c r="Q25" s="663"/>
      <c r="R25" s="663"/>
      <c r="S25" s="663"/>
      <c r="T25" s="663"/>
      <c r="U25" s="663"/>
      <c r="V25" s="663"/>
      <c r="W25" s="663"/>
      <c r="X25" s="663"/>
      <c r="Y25" s="663"/>
      <c r="Z25" s="663"/>
      <c r="AA25" s="663"/>
      <c r="AB25" s="663"/>
      <c r="AC25" s="663"/>
      <c r="AD25" s="663"/>
      <c r="AE25" s="663"/>
      <c r="AF25" s="663"/>
      <c r="AG25" s="663"/>
      <c r="AH25" s="663"/>
      <c r="AI25" s="663"/>
      <c r="AJ25" s="663"/>
      <c r="AK25" s="663"/>
      <c r="AL25" s="663"/>
      <c r="AM25" s="663"/>
      <c r="AN25" s="663"/>
      <c r="AO25" s="663"/>
      <c r="AP25" s="663"/>
      <c r="AQ25" s="663"/>
      <c r="AR25" s="663"/>
      <c r="AS25" s="663"/>
      <c r="AT25" s="663"/>
      <c r="AU25" s="663"/>
      <c r="AV25" s="663"/>
      <c r="AW25" s="663"/>
      <c r="AX25" s="663"/>
      <c r="AY25" s="663"/>
      <c r="AZ25" s="663"/>
      <c r="BA25" s="663"/>
    </row>
    <row r="26" spans="1:53" ht="12.75">
      <c r="A26" s="663"/>
      <c r="B26" s="663"/>
      <c r="C26" s="663"/>
      <c r="D26" s="735" t="s">
        <v>784</v>
      </c>
      <c r="E26" s="736">
        <f>AF19-3!B42</f>
        <v>53162</v>
      </c>
      <c r="F26" s="736">
        <f>AG19-3!C42</f>
        <v>53162</v>
      </c>
      <c r="G26" s="736">
        <f>AH19-3!D42</f>
        <v>53202</v>
      </c>
      <c r="H26" s="663"/>
      <c r="I26" s="663"/>
      <c r="J26" s="663"/>
      <c r="K26" s="663"/>
      <c r="L26" s="663"/>
      <c r="M26" s="663"/>
      <c r="N26" s="663"/>
      <c r="O26" s="663"/>
      <c r="P26" s="663"/>
      <c r="Q26" s="663"/>
      <c r="R26" s="663"/>
      <c r="S26" s="663"/>
      <c r="T26" s="663"/>
      <c r="U26" s="663"/>
      <c r="V26" s="663"/>
      <c r="W26" s="663"/>
      <c r="X26" s="663"/>
      <c r="Y26" s="663"/>
      <c r="Z26" s="663"/>
      <c r="AA26" s="663"/>
      <c r="AB26" s="663"/>
      <c r="AC26" s="663"/>
      <c r="AD26" s="663"/>
      <c r="AE26" s="663"/>
      <c r="AF26" s="663"/>
      <c r="AG26" s="663"/>
      <c r="AH26" s="663"/>
      <c r="AI26" s="663"/>
      <c r="AJ26" s="663"/>
      <c r="AK26" s="663"/>
      <c r="AL26" s="663"/>
      <c r="AM26" s="663"/>
      <c r="AN26" s="663"/>
      <c r="AO26" s="663"/>
      <c r="AP26" s="663"/>
      <c r="AQ26" s="663"/>
      <c r="AR26" s="663"/>
      <c r="AS26" s="663"/>
      <c r="AT26" s="663"/>
      <c r="AU26" s="663"/>
      <c r="AV26" s="663"/>
      <c r="AW26" s="663"/>
      <c r="AX26" s="663"/>
      <c r="AY26" s="663"/>
      <c r="AZ26" s="663"/>
      <c r="BA26" s="663"/>
    </row>
    <row r="27" spans="1:53" ht="13.5" thickBot="1">
      <c r="A27" s="663"/>
      <c r="B27" s="663"/>
      <c r="C27" s="663"/>
      <c r="D27" s="738" t="s">
        <v>574</v>
      </c>
      <c r="E27" s="739">
        <f>E22+E25</f>
        <v>2382826</v>
      </c>
      <c r="F27" s="739">
        <f>F22+F25</f>
        <v>2372422</v>
      </c>
      <c r="G27" s="739">
        <f>G22+G25</f>
        <v>2205871</v>
      </c>
      <c r="H27" s="663"/>
      <c r="I27" s="663"/>
      <c r="J27" s="663"/>
      <c r="K27" s="663"/>
      <c r="L27" s="663"/>
      <c r="M27" s="663"/>
      <c r="N27" s="663"/>
      <c r="O27" s="663"/>
      <c r="P27" s="663"/>
      <c r="Q27" s="663"/>
      <c r="R27" s="663"/>
      <c r="S27" s="663"/>
      <c r="T27" s="663"/>
      <c r="U27" s="663"/>
      <c r="V27" s="663"/>
      <c r="W27" s="663"/>
      <c r="X27" s="663"/>
      <c r="Y27" s="663"/>
      <c r="Z27" s="663"/>
      <c r="AA27" s="663"/>
      <c r="AB27" s="663"/>
      <c r="AC27" s="663"/>
      <c r="AD27" s="663"/>
      <c r="AE27" s="663"/>
      <c r="AF27" s="663"/>
      <c r="AG27" s="663"/>
      <c r="AH27" s="663"/>
      <c r="AI27" s="663"/>
      <c r="AJ27" s="663"/>
      <c r="AK27" s="663"/>
      <c r="AL27" s="663"/>
      <c r="AM27" s="663"/>
      <c r="AN27" s="663"/>
      <c r="AO27" s="663"/>
      <c r="AP27" s="663"/>
      <c r="AQ27" s="663"/>
      <c r="AR27" s="663"/>
      <c r="AS27" s="663"/>
      <c r="AT27" s="663"/>
      <c r="AU27" s="663"/>
      <c r="AV27" s="663"/>
      <c r="AW27" s="663"/>
      <c r="AX27" s="663"/>
      <c r="AY27" s="663"/>
      <c r="AZ27" s="663"/>
      <c r="BA27" s="663"/>
    </row>
    <row r="28" spans="1:53" ht="33" thickTop="1">
      <c r="A28" s="663"/>
      <c r="B28" s="663"/>
      <c r="C28" s="663"/>
      <c r="D28" s="740" t="s">
        <v>572</v>
      </c>
      <c r="E28" s="741">
        <f>E27+E24+E26</f>
        <v>2435988</v>
      </c>
      <c r="F28" s="741">
        <f>F27+F24+F26</f>
        <v>2425584</v>
      </c>
      <c r="G28" s="741">
        <f>G27+G24+G26</f>
        <v>2259073</v>
      </c>
      <c r="H28" s="663"/>
      <c r="I28" s="663"/>
      <c r="J28" s="663"/>
      <c r="K28" s="663"/>
      <c r="L28" s="663"/>
      <c r="M28" s="663"/>
      <c r="N28" s="663"/>
      <c r="O28" s="663"/>
      <c r="P28" s="663"/>
      <c r="Q28" s="663"/>
      <c r="R28" s="663"/>
      <c r="S28" s="663"/>
      <c r="T28" s="663"/>
      <c r="U28" s="663"/>
      <c r="V28" s="663"/>
      <c r="W28" s="663"/>
      <c r="X28" s="663"/>
      <c r="Y28" s="663"/>
      <c r="Z28" s="663"/>
      <c r="AA28" s="663"/>
      <c r="AB28" s="663"/>
      <c r="AC28" s="663"/>
      <c r="AD28" s="663"/>
      <c r="AE28" s="663"/>
      <c r="AF28" s="663"/>
      <c r="AG28" s="663"/>
      <c r="AH28" s="663"/>
      <c r="AI28" s="663"/>
      <c r="AJ28" s="663"/>
      <c r="AK28" s="663"/>
      <c r="AL28" s="663"/>
      <c r="AM28" s="663"/>
      <c r="AN28" s="663"/>
      <c r="AO28" s="663"/>
      <c r="AP28" s="663"/>
      <c r="AQ28" s="663"/>
      <c r="AR28" s="663"/>
      <c r="AS28" s="663"/>
      <c r="AT28" s="663"/>
      <c r="AU28" s="663"/>
      <c r="AV28" s="663"/>
      <c r="AW28" s="663"/>
      <c r="AX28" s="663"/>
      <c r="AY28" s="663"/>
      <c r="AZ28" s="663"/>
      <c r="BA28" s="663"/>
    </row>
    <row r="29" spans="1:53" ht="12.75">
      <c r="A29" s="663"/>
      <c r="B29" s="663"/>
      <c r="C29" s="663"/>
      <c r="D29" s="663"/>
      <c r="E29" s="663"/>
      <c r="F29" s="663"/>
      <c r="G29" s="663"/>
      <c r="H29" s="663"/>
      <c r="I29" s="663"/>
      <c r="J29" s="663"/>
      <c r="K29" s="663"/>
      <c r="L29" s="663"/>
      <c r="M29" s="663"/>
      <c r="N29" s="663"/>
      <c r="O29" s="663"/>
      <c r="P29" s="663"/>
      <c r="Q29" s="663"/>
      <c r="R29" s="663"/>
      <c r="S29" s="663"/>
      <c r="T29" s="663"/>
      <c r="U29" s="663"/>
      <c r="V29" s="663"/>
      <c r="W29" s="663"/>
      <c r="X29" s="663"/>
      <c r="Y29" s="663"/>
      <c r="Z29" s="663"/>
      <c r="AA29" s="663"/>
      <c r="AB29" s="663"/>
      <c r="AC29" s="663"/>
      <c r="AD29" s="663"/>
      <c r="AE29" s="663"/>
      <c r="AF29" s="663"/>
      <c r="AG29" s="663"/>
      <c r="AH29" s="663"/>
      <c r="AI29" s="663"/>
      <c r="AJ29" s="663"/>
      <c r="AK29" s="663"/>
      <c r="AL29" s="663"/>
      <c r="AM29" s="663"/>
      <c r="AN29" s="663"/>
      <c r="AO29" s="663"/>
      <c r="AP29" s="663"/>
      <c r="AQ29" s="663"/>
      <c r="AR29" s="663"/>
      <c r="AS29" s="663"/>
      <c r="AT29" s="663"/>
      <c r="AU29" s="663"/>
      <c r="AV29" s="663"/>
      <c r="AW29" s="663"/>
      <c r="AX29" s="663"/>
      <c r="AY29" s="663"/>
      <c r="AZ29" s="663"/>
      <c r="BA29" s="663"/>
    </row>
    <row r="30" spans="1:53" ht="12.75">
      <c r="A30" s="663"/>
      <c r="B30" s="663"/>
      <c r="C30" s="663"/>
      <c r="D30" s="663"/>
      <c r="E30" s="663"/>
      <c r="F30" s="663"/>
      <c r="G30" s="663"/>
      <c r="H30" s="663"/>
      <c r="I30" s="663"/>
      <c r="J30" s="663"/>
      <c r="K30" s="663"/>
      <c r="L30" s="663"/>
      <c r="M30" s="663"/>
      <c r="N30" s="663"/>
      <c r="O30" s="663"/>
      <c r="P30" s="663"/>
      <c r="Q30" s="663"/>
      <c r="R30" s="663"/>
      <c r="S30" s="663"/>
      <c r="T30" s="663"/>
      <c r="U30" s="663"/>
      <c r="V30" s="663"/>
      <c r="W30" s="663"/>
      <c r="X30" s="663"/>
      <c r="Y30" s="663"/>
      <c r="Z30" s="663"/>
      <c r="AA30" s="663"/>
      <c r="AB30" s="663"/>
      <c r="AC30" s="663"/>
      <c r="AD30" s="663"/>
      <c r="AE30" s="663"/>
      <c r="AF30" s="663"/>
      <c r="AG30" s="663"/>
      <c r="AH30" s="663"/>
      <c r="AI30" s="663"/>
      <c r="AJ30" s="663"/>
      <c r="AK30" s="663"/>
      <c r="AL30" s="663"/>
      <c r="AM30" s="663"/>
      <c r="AN30" s="663"/>
      <c r="AO30" s="663"/>
      <c r="AP30" s="663"/>
      <c r="AQ30" s="663"/>
      <c r="AR30" s="663"/>
      <c r="AS30" s="663"/>
      <c r="AT30" s="663"/>
      <c r="AU30" s="663"/>
      <c r="AV30" s="663"/>
      <c r="AW30" s="663"/>
      <c r="AX30" s="663"/>
      <c r="AY30" s="663"/>
      <c r="AZ30" s="663"/>
      <c r="BA30" s="663"/>
    </row>
  </sheetData>
  <mergeCells count="27">
    <mergeCell ref="AR6:AT6"/>
    <mergeCell ref="AU6:AW6"/>
    <mergeCell ref="A13:A17"/>
    <mergeCell ref="AF6:AH6"/>
    <mergeCell ref="AI6:AK6"/>
    <mergeCell ref="AL6:AN6"/>
    <mergeCell ref="AO6:AQ6"/>
    <mergeCell ref="T6:V6"/>
    <mergeCell ref="W6:Y6"/>
    <mergeCell ref="Z6:AB6"/>
    <mergeCell ref="AC6:AE6"/>
    <mergeCell ref="H6:J6"/>
    <mergeCell ref="K6:M6"/>
    <mergeCell ref="N6:P6"/>
    <mergeCell ref="Q6:S6"/>
    <mergeCell ref="H5:AP5"/>
    <mergeCell ref="AU5:AV5"/>
    <mergeCell ref="AX5:AY5"/>
    <mergeCell ref="AZ5:BA5"/>
    <mergeCell ref="A5:B5"/>
    <mergeCell ref="C5:C7"/>
    <mergeCell ref="D5:D7"/>
    <mergeCell ref="E5:G6"/>
    <mergeCell ref="A1:AY1"/>
    <mergeCell ref="A2:AY2"/>
    <mergeCell ref="A3:AY3"/>
    <mergeCell ref="AX4:BA4"/>
  </mergeCells>
  <printOptions/>
  <pageMargins left="0" right="0" top="0.984251968503937" bottom="0.984251968503937" header="0.5118110236220472" footer="0.5118110236220472"/>
  <pageSetup horizontalDpi="600" verticalDpi="600" orientation="landscape" paperSize="8" scale="43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B29"/>
  <sheetViews>
    <sheetView workbookViewId="0" topLeftCell="B1">
      <selection activeCell="K30" sqref="K30:L30"/>
    </sheetView>
  </sheetViews>
  <sheetFormatPr defaultColWidth="9.140625" defaultRowHeight="12.75"/>
  <cols>
    <col min="1" max="1" width="6.28125" style="25" bestFit="1" customWidth="1"/>
    <col min="2" max="2" width="6.8515625" style="25" bestFit="1" customWidth="1"/>
    <col min="3" max="3" width="27.00390625" style="25" bestFit="1" customWidth="1"/>
    <col min="4" max="4" width="9.7109375" style="25" bestFit="1" customWidth="1"/>
    <col min="5" max="5" width="10.28125" style="25" bestFit="1" customWidth="1"/>
    <col min="6" max="6" width="9.7109375" style="25" bestFit="1" customWidth="1"/>
    <col min="7" max="8" width="10.28125" style="25" bestFit="1" customWidth="1"/>
    <col min="9" max="9" width="9.57421875" style="25" bestFit="1" customWidth="1"/>
    <col min="10" max="10" width="8.28125" style="25" customWidth="1"/>
    <col min="11" max="11" width="10.28125" style="25" bestFit="1" customWidth="1"/>
    <col min="12" max="12" width="9.57421875" style="25" bestFit="1" customWidth="1"/>
    <col min="13" max="13" width="8.421875" style="25" customWidth="1"/>
    <col min="14" max="14" width="10.28125" style="25" bestFit="1" customWidth="1"/>
    <col min="15" max="15" width="9.57421875" style="25" bestFit="1" customWidth="1"/>
    <col min="16" max="16" width="8.28125" style="25" customWidth="1"/>
    <col min="17" max="17" width="10.28125" style="25" bestFit="1" customWidth="1"/>
    <col min="18" max="18" width="9.57421875" style="25" bestFit="1" customWidth="1"/>
    <col min="19" max="19" width="8.140625" style="25" customWidth="1"/>
    <col min="20" max="20" width="10.28125" style="25" bestFit="1" customWidth="1"/>
    <col min="21" max="21" width="9.57421875" style="25" bestFit="1" customWidth="1"/>
    <col min="22" max="23" width="10.28125" style="25" customWidth="1"/>
    <col min="24" max="24" width="9.57421875" style="25" bestFit="1" customWidth="1"/>
    <col min="25" max="25" width="7.57421875" style="25" customWidth="1"/>
    <col min="26" max="26" width="10.28125" style="25" customWidth="1"/>
    <col min="27" max="27" width="9.57421875" style="25" bestFit="1" customWidth="1"/>
    <col min="28" max="28" width="8.140625" style="25" customWidth="1"/>
    <col min="29" max="29" width="10.28125" style="25" bestFit="1" customWidth="1"/>
    <col min="30" max="30" width="9.57421875" style="25" bestFit="1" customWidth="1"/>
    <col min="31" max="31" width="8.140625" style="25" customWidth="1"/>
    <col min="32" max="32" width="10.28125" style="25" bestFit="1" customWidth="1"/>
    <col min="33" max="33" width="9.57421875" style="25" bestFit="1" customWidth="1"/>
    <col min="34" max="34" width="10.28125" style="25" bestFit="1" customWidth="1"/>
    <col min="35" max="35" width="8.140625" style="25" customWidth="1"/>
    <col min="36" max="36" width="9.57421875" style="25" bestFit="1" customWidth="1"/>
    <col min="37" max="37" width="8.421875" style="25" customWidth="1"/>
    <col min="38" max="38" width="9.140625" style="25" customWidth="1"/>
    <col min="39" max="39" width="9.57421875" style="25" bestFit="1" customWidth="1"/>
    <col min="40" max="40" width="8.57421875" style="25" customWidth="1"/>
    <col min="41" max="41" width="10.28125" style="25" bestFit="1" customWidth="1"/>
    <col min="42" max="42" width="9.57421875" style="25" bestFit="1" customWidth="1"/>
    <col min="43" max="43" width="8.140625" style="25" customWidth="1"/>
    <col min="44" max="44" width="10.28125" style="25" bestFit="1" customWidth="1"/>
    <col min="45" max="45" width="9.57421875" style="25" bestFit="1" customWidth="1"/>
    <col min="46" max="46" width="8.140625" style="25" customWidth="1"/>
    <col min="47" max="47" width="10.28125" style="25" bestFit="1" customWidth="1"/>
    <col min="48" max="48" width="9.57421875" style="25" bestFit="1" customWidth="1"/>
    <col min="49" max="49" width="9.140625" style="25" customWidth="1"/>
    <col min="50" max="50" width="10.28125" style="25" bestFit="1" customWidth="1"/>
    <col min="51" max="51" width="9.57421875" style="25" bestFit="1" customWidth="1"/>
    <col min="52" max="52" width="8.8515625" style="25" customWidth="1"/>
    <col min="53" max="53" width="10.8515625" style="25" customWidth="1"/>
    <col min="54" max="54" width="10.421875" style="25" customWidth="1"/>
    <col min="55" max="16384" width="11.57421875" style="25" customWidth="1"/>
  </cols>
  <sheetData>
    <row r="1" spans="1:54" ht="12.75">
      <c r="A1" s="742" t="s">
        <v>342</v>
      </c>
      <c r="B1" s="742"/>
      <c r="C1" s="742"/>
      <c r="D1" s="742"/>
      <c r="E1" s="742"/>
      <c r="F1" s="742"/>
      <c r="G1" s="742"/>
      <c r="H1" s="742"/>
      <c r="I1" s="742"/>
      <c r="J1" s="742"/>
      <c r="K1" s="742"/>
      <c r="L1" s="742"/>
      <c r="M1" s="742"/>
      <c r="N1" s="742"/>
      <c r="O1" s="742"/>
      <c r="P1" s="742"/>
      <c r="Q1" s="742"/>
      <c r="R1" s="742"/>
      <c r="S1" s="742"/>
      <c r="T1" s="742"/>
      <c r="U1" s="742"/>
      <c r="V1" s="742"/>
      <c r="W1" s="742"/>
      <c r="X1" s="742"/>
      <c r="Y1" s="742"/>
      <c r="Z1" s="742"/>
      <c r="AA1" s="742"/>
      <c r="AB1" s="742"/>
      <c r="AC1" s="742"/>
      <c r="AD1" s="742"/>
      <c r="AE1" s="742"/>
      <c r="AF1" s="742"/>
      <c r="AG1" s="742"/>
      <c r="AH1" s="742"/>
      <c r="AI1" s="742"/>
      <c r="AJ1" s="742"/>
      <c r="AK1" s="742"/>
      <c r="AL1" s="742"/>
      <c r="AM1" s="742"/>
      <c r="AN1" s="742"/>
      <c r="AO1" s="742"/>
      <c r="AP1" s="742"/>
      <c r="AQ1" s="742"/>
      <c r="AR1" s="742"/>
      <c r="AS1" s="742"/>
      <c r="AT1" s="742"/>
      <c r="AU1" s="742"/>
      <c r="AV1" s="742"/>
      <c r="AW1" s="742"/>
      <c r="AX1" s="742"/>
      <c r="AY1" s="742"/>
      <c r="AZ1" s="742"/>
      <c r="BA1" s="24"/>
      <c r="BB1" s="24"/>
    </row>
    <row r="2" spans="1:52" ht="15">
      <c r="A2" s="639" t="s">
        <v>127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639"/>
      <c r="R2" s="639"/>
      <c r="S2" s="639"/>
      <c r="T2" s="639"/>
      <c r="U2" s="639"/>
      <c r="V2" s="639"/>
      <c r="W2" s="639"/>
      <c r="X2" s="639"/>
      <c r="Y2" s="639"/>
      <c r="Z2" s="639"/>
      <c r="AA2" s="639"/>
      <c r="AB2" s="639"/>
      <c r="AC2" s="639"/>
      <c r="AD2" s="639"/>
      <c r="AE2" s="639"/>
      <c r="AF2" s="639"/>
      <c r="AG2" s="639"/>
      <c r="AH2" s="639"/>
      <c r="AI2" s="639"/>
      <c r="AJ2" s="639"/>
      <c r="AK2" s="639"/>
      <c r="AL2" s="639"/>
      <c r="AM2" s="639"/>
      <c r="AN2" s="639"/>
      <c r="AO2" s="639"/>
      <c r="AP2" s="639"/>
      <c r="AQ2" s="639"/>
      <c r="AR2" s="639"/>
      <c r="AS2" s="639"/>
      <c r="AT2" s="639"/>
      <c r="AU2" s="639"/>
      <c r="AV2" s="639"/>
      <c r="AW2" s="639"/>
      <c r="AX2" s="639"/>
      <c r="AY2" s="639"/>
      <c r="AZ2" s="639"/>
    </row>
    <row r="3" spans="1:52" ht="15">
      <c r="A3" s="639" t="s">
        <v>134</v>
      </c>
      <c r="B3" s="639"/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639"/>
      <c r="R3" s="639"/>
      <c r="S3" s="639"/>
      <c r="T3" s="639"/>
      <c r="U3" s="639"/>
      <c r="V3" s="639"/>
      <c r="W3" s="639"/>
      <c r="X3" s="639"/>
      <c r="Y3" s="639"/>
      <c r="Z3" s="639"/>
      <c r="AA3" s="639"/>
      <c r="AB3" s="639"/>
      <c r="AC3" s="639"/>
      <c r="AD3" s="639"/>
      <c r="AE3" s="639"/>
      <c r="AF3" s="639"/>
      <c r="AG3" s="639"/>
      <c r="AH3" s="639"/>
      <c r="AI3" s="639"/>
      <c r="AJ3" s="639"/>
      <c r="AK3" s="639"/>
      <c r="AL3" s="639"/>
      <c r="AM3" s="639"/>
      <c r="AN3" s="639"/>
      <c r="AO3" s="639"/>
      <c r="AP3" s="639"/>
      <c r="AQ3" s="639"/>
      <c r="AR3" s="639"/>
      <c r="AS3" s="639"/>
      <c r="AT3" s="639"/>
      <c r="AU3" s="639"/>
      <c r="AV3" s="639"/>
      <c r="AW3" s="639"/>
      <c r="AX3" s="639"/>
      <c r="AY3" s="639"/>
      <c r="AZ3" s="639"/>
    </row>
    <row r="4" spans="37:54" ht="13.5" thickBot="1"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145" t="s">
        <v>779</v>
      </c>
      <c r="BB4" s="145" t="s">
        <v>779</v>
      </c>
    </row>
    <row r="5" spans="1:54" ht="12.75" customHeight="1">
      <c r="A5" s="751" t="s">
        <v>531</v>
      </c>
      <c r="B5" s="752"/>
      <c r="C5" s="753" t="s">
        <v>510</v>
      </c>
      <c r="D5" s="749"/>
      <c r="E5" s="750"/>
      <c r="F5" s="171"/>
      <c r="G5" s="613" t="s">
        <v>582</v>
      </c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596"/>
      <c r="Y5" s="596"/>
      <c r="Z5" s="596"/>
      <c r="AA5" s="596"/>
      <c r="AB5" s="596"/>
      <c r="AC5" s="596"/>
      <c r="AD5" s="596"/>
      <c r="AE5" s="596"/>
      <c r="AF5" s="596"/>
      <c r="AG5" s="596"/>
      <c r="AH5" s="596"/>
      <c r="AI5" s="596"/>
      <c r="AJ5" s="596"/>
      <c r="AK5" s="596"/>
      <c r="AL5" s="596"/>
      <c r="AM5" s="596"/>
      <c r="AN5" s="596"/>
      <c r="AO5" s="596"/>
      <c r="AP5" s="596"/>
      <c r="AQ5" s="596"/>
      <c r="AR5" s="596"/>
      <c r="AS5" s="596"/>
      <c r="AT5" s="596"/>
      <c r="AU5" s="596"/>
      <c r="AV5" s="596"/>
      <c r="AW5" s="596"/>
      <c r="AX5" s="596"/>
      <c r="AY5" s="596"/>
      <c r="AZ5" s="596"/>
      <c r="BA5" s="596"/>
      <c r="BB5" s="596"/>
    </row>
    <row r="6" spans="1:54" s="452" customFormat="1" ht="27.75" customHeight="1">
      <c r="A6" s="450"/>
      <c r="B6" s="451"/>
      <c r="C6" s="754"/>
      <c r="D6" s="642" t="s">
        <v>581</v>
      </c>
      <c r="E6" s="643"/>
      <c r="F6" s="644"/>
      <c r="G6" s="651" t="s">
        <v>583</v>
      </c>
      <c r="H6" s="640"/>
      <c r="I6" s="641"/>
      <c r="J6" s="651" t="s">
        <v>584</v>
      </c>
      <c r="K6" s="640"/>
      <c r="L6" s="641"/>
      <c r="M6" s="651" t="s">
        <v>585</v>
      </c>
      <c r="N6" s="640"/>
      <c r="O6" s="641"/>
      <c r="P6" s="651" t="s">
        <v>586</v>
      </c>
      <c r="Q6" s="640"/>
      <c r="R6" s="641"/>
      <c r="S6" s="651" t="s">
        <v>587</v>
      </c>
      <c r="T6" s="640"/>
      <c r="U6" s="641"/>
      <c r="V6" s="642" t="s">
        <v>90</v>
      </c>
      <c r="W6" s="643"/>
      <c r="X6" s="644"/>
      <c r="Y6" s="642" t="s">
        <v>560</v>
      </c>
      <c r="Z6" s="643"/>
      <c r="AA6" s="644"/>
      <c r="AB6" s="651" t="s">
        <v>588</v>
      </c>
      <c r="AC6" s="640"/>
      <c r="AD6" s="641"/>
      <c r="AE6" s="651" t="s">
        <v>589</v>
      </c>
      <c r="AF6" s="640"/>
      <c r="AG6" s="641"/>
      <c r="AH6" s="651" t="s">
        <v>590</v>
      </c>
      <c r="AI6" s="640"/>
      <c r="AJ6" s="641"/>
      <c r="AK6" s="651" t="s">
        <v>591</v>
      </c>
      <c r="AL6" s="640"/>
      <c r="AM6" s="641"/>
      <c r="AN6" s="651" t="s">
        <v>666</v>
      </c>
      <c r="AO6" s="640"/>
      <c r="AP6" s="641"/>
      <c r="AQ6" s="642" t="s">
        <v>667</v>
      </c>
      <c r="AR6" s="643"/>
      <c r="AS6" s="644"/>
      <c r="AT6" s="651" t="s">
        <v>669</v>
      </c>
      <c r="AU6" s="640"/>
      <c r="AV6" s="641"/>
      <c r="AW6" s="651" t="s">
        <v>668</v>
      </c>
      <c r="AX6" s="640"/>
      <c r="AY6" s="641"/>
      <c r="AZ6" s="651" t="s">
        <v>592</v>
      </c>
      <c r="BA6" s="640"/>
      <c r="BB6" s="641"/>
    </row>
    <row r="7" spans="1:54" ht="39" thickBot="1">
      <c r="A7" s="181" t="s">
        <v>533</v>
      </c>
      <c r="B7" s="182" t="s">
        <v>534</v>
      </c>
      <c r="C7" s="755"/>
      <c r="D7" s="179" t="s">
        <v>732</v>
      </c>
      <c r="E7" s="179" t="s">
        <v>733</v>
      </c>
      <c r="F7" s="179" t="s">
        <v>787</v>
      </c>
      <c r="G7" s="179" t="s">
        <v>732</v>
      </c>
      <c r="H7" s="179" t="s">
        <v>733</v>
      </c>
      <c r="I7" s="179" t="s">
        <v>787</v>
      </c>
      <c r="J7" s="179" t="s">
        <v>732</v>
      </c>
      <c r="K7" s="179" t="s">
        <v>733</v>
      </c>
      <c r="L7" s="179" t="s">
        <v>787</v>
      </c>
      <c r="M7" s="179" t="s">
        <v>732</v>
      </c>
      <c r="N7" s="179" t="s">
        <v>733</v>
      </c>
      <c r="O7" s="179" t="s">
        <v>787</v>
      </c>
      <c r="P7" s="179" t="s">
        <v>732</v>
      </c>
      <c r="Q7" s="179" t="s">
        <v>733</v>
      </c>
      <c r="R7" s="179" t="s">
        <v>787</v>
      </c>
      <c r="S7" s="179" t="s">
        <v>732</v>
      </c>
      <c r="T7" s="179" t="s">
        <v>733</v>
      </c>
      <c r="U7" s="179" t="s">
        <v>787</v>
      </c>
      <c r="V7" s="179" t="s">
        <v>732</v>
      </c>
      <c r="W7" s="179" t="s">
        <v>733</v>
      </c>
      <c r="X7" s="179" t="s">
        <v>787</v>
      </c>
      <c r="Y7" s="179" t="s">
        <v>732</v>
      </c>
      <c r="Z7" s="179" t="s">
        <v>733</v>
      </c>
      <c r="AA7" s="179" t="s">
        <v>787</v>
      </c>
      <c r="AB7" s="179" t="s">
        <v>732</v>
      </c>
      <c r="AC7" s="179" t="s">
        <v>733</v>
      </c>
      <c r="AD7" s="179" t="s">
        <v>787</v>
      </c>
      <c r="AE7" s="179" t="s">
        <v>732</v>
      </c>
      <c r="AF7" s="179" t="s">
        <v>733</v>
      </c>
      <c r="AG7" s="179" t="s">
        <v>787</v>
      </c>
      <c r="AH7" s="179" t="s">
        <v>732</v>
      </c>
      <c r="AI7" s="179" t="s">
        <v>575</v>
      </c>
      <c r="AJ7" s="179" t="s">
        <v>787</v>
      </c>
      <c r="AK7" s="179" t="s">
        <v>732</v>
      </c>
      <c r="AL7" s="179" t="s">
        <v>575</v>
      </c>
      <c r="AM7" s="179" t="s">
        <v>787</v>
      </c>
      <c r="AN7" s="179" t="s">
        <v>732</v>
      </c>
      <c r="AO7" s="179" t="s">
        <v>733</v>
      </c>
      <c r="AP7" s="179" t="s">
        <v>787</v>
      </c>
      <c r="AQ7" s="179" t="s">
        <v>732</v>
      </c>
      <c r="AR7" s="179" t="s">
        <v>733</v>
      </c>
      <c r="AS7" s="179" t="s">
        <v>787</v>
      </c>
      <c r="AT7" s="179" t="s">
        <v>732</v>
      </c>
      <c r="AU7" s="179" t="s">
        <v>733</v>
      </c>
      <c r="AV7" s="179" t="s">
        <v>787</v>
      </c>
      <c r="AW7" s="179" t="s">
        <v>732</v>
      </c>
      <c r="AX7" s="179" t="s">
        <v>733</v>
      </c>
      <c r="AY7" s="179" t="s">
        <v>787</v>
      </c>
      <c r="AZ7" s="179" t="s">
        <v>732</v>
      </c>
      <c r="BA7" s="179" t="s">
        <v>733</v>
      </c>
      <c r="BB7" s="179" t="s">
        <v>787</v>
      </c>
    </row>
    <row r="8" spans="1:54" ht="13.5" thickBot="1">
      <c r="A8" s="23">
        <v>1</v>
      </c>
      <c r="B8" s="185"/>
      <c r="C8" s="186" t="s">
        <v>640</v>
      </c>
      <c r="D8" s="187">
        <f>G8+J8+M8+P8+S8+AB8+AE8+AH8+AK8+AN8+AQ8+AT8+AW8+AZ8</f>
        <v>2247955</v>
      </c>
      <c r="E8" s="187">
        <f>H8+K8+N8+Q8+T8+AC8+AF8+AI8+AL8+AO8+AR8+AU8+AX8+BB8</f>
        <v>2203251</v>
      </c>
      <c r="F8" s="187">
        <f>I8+L8+O8+R8+U8+AD8+AG8+AJ8+AM8+AP8+AS8+AV8+AY8+BB8+X8+AA8</f>
        <v>2109201</v>
      </c>
      <c r="G8" s="188">
        <v>3585</v>
      </c>
      <c r="H8" s="188">
        <v>3585</v>
      </c>
      <c r="I8" s="188">
        <v>5140</v>
      </c>
      <c r="J8" s="188">
        <v>43751</v>
      </c>
      <c r="K8" s="188">
        <v>53241</v>
      </c>
      <c r="L8" s="188">
        <v>47146</v>
      </c>
      <c r="M8" s="188">
        <v>110429</v>
      </c>
      <c r="N8" s="188">
        <v>165386</v>
      </c>
      <c r="O8" s="188">
        <v>162575</v>
      </c>
      <c r="P8" s="188">
        <v>0</v>
      </c>
      <c r="Q8" s="188"/>
      <c r="R8" s="188"/>
      <c r="S8" s="188">
        <v>175412</v>
      </c>
      <c r="T8" s="188">
        <v>82152</v>
      </c>
      <c r="U8" s="188">
        <v>26035</v>
      </c>
      <c r="V8" s="188">
        <v>0</v>
      </c>
      <c r="W8" s="188">
        <v>0</v>
      </c>
      <c r="X8" s="188">
        <v>48721</v>
      </c>
      <c r="Y8" s="188">
        <v>0</v>
      </c>
      <c r="Z8" s="188">
        <v>0</v>
      </c>
      <c r="AA8" s="188">
        <v>430</v>
      </c>
      <c r="AB8" s="188">
        <v>15941</v>
      </c>
      <c r="AC8" s="188">
        <v>22822</v>
      </c>
      <c r="AD8" s="188">
        <v>22822</v>
      </c>
      <c r="AE8" s="188">
        <v>21568</v>
      </c>
      <c r="AF8" s="188">
        <v>18431</v>
      </c>
      <c r="AG8" s="188">
        <v>0</v>
      </c>
      <c r="AH8" s="188">
        <v>254555</v>
      </c>
      <c r="AI8" s="188">
        <v>171714</v>
      </c>
      <c r="AJ8" s="188">
        <v>132611</v>
      </c>
      <c r="AK8" s="188">
        <v>0</v>
      </c>
      <c r="AL8" s="189"/>
      <c r="AM8" s="189"/>
      <c r="AN8" s="189">
        <v>27000</v>
      </c>
      <c r="AO8" s="189">
        <v>27000</v>
      </c>
      <c r="AP8" s="189">
        <v>27000</v>
      </c>
      <c r="AQ8" s="189">
        <v>430500</v>
      </c>
      <c r="AR8" s="189">
        <v>377204</v>
      </c>
      <c r="AS8" s="189">
        <v>355005</v>
      </c>
      <c r="AT8" s="189">
        <v>20874</v>
      </c>
      <c r="AU8" s="189"/>
      <c r="AV8" s="189"/>
      <c r="AW8" s="189">
        <v>1144340</v>
      </c>
      <c r="AX8" s="189">
        <v>1281716</v>
      </c>
      <c r="AY8" s="548">
        <v>1281716</v>
      </c>
      <c r="AZ8" s="174">
        <v>0</v>
      </c>
      <c r="BA8" s="93">
        <v>0</v>
      </c>
      <c r="BB8" s="190">
        <v>0</v>
      </c>
    </row>
    <row r="9" spans="1:54" ht="13.5" thickBot="1">
      <c r="A9" s="54">
        <v>2</v>
      </c>
      <c r="B9" s="55"/>
      <c r="C9" s="139" t="s">
        <v>878</v>
      </c>
      <c r="D9" s="95">
        <f>G9+J9+M9+P9+S9+AB9+AE9+AH9+AK9+AN9+AQ9+AT9+AW9+AZ9</f>
        <v>395071</v>
      </c>
      <c r="E9" s="95">
        <f>H9+K9+N9+Q9+T9+AC9+AF9+AI9+AL9+AO9+AR9+AU9+AX9+BA9</f>
        <v>443561</v>
      </c>
      <c r="F9" s="187">
        <f>I9+L9+O9+R9+U9+AD9+AG9+AJ9+AM9+AP9+AS9+AV9+AY9+BB9+X9+AA9</f>
        <v>436410</v>
      </c>
      <c r="G9" s="56">
        <v>26416</v>
      </c>
      <c r="H9" s="56">
        <v>62579</v>
      </c>
      <c r="I9" s="56">
        <v>62580</v>
      </c>
      <c r="J9" s="56">
        <v>0</v>
      </c>
      <c r="K9" s="56">
        <v>0</v>
      </c>
      <c r="L9" s="56"/>
      <c r="M9" s="56">
        <v>0</v>
      </c>
      <c r="N9" s="56"/>
      <c r="O9" s="56"/>
      <c r="P9" s="56">
        <v>0</v>
      </c>
      <c r="Q9" s="56"/>
      <c r="R9" s="56"/>
      <c r="S9" s="56">
        <v>0</v>
      </c>
      <c r="T9" s="56"/>
      <c r="U9" s="56"/>
      <c r="V9" s="56"/>
      <c r="W9" s="56"/>
      <c r="X9" s="56"/>
      <c r="Y9" s="56"/>
      <c r="Z9" s="56"/>
      <c r="AA9" s="56"/>
      <c r="AB9" s="56">
        <v>0</v>
      </c>
      <c r="AC9" s="56"/>
      <c r="AD9" s="56"/>
      <c r="AE9" s="56">
        <v>0</v>
      </c>
      <c r="AF9" s="56"/>
      <c r="AG9" s="56"/>
      <c r="AH9" s="56">
        <v>0</v>
      </c>
      <c r="AI9" s="56"/>
      <c r="AJ9" s="56"/>
      <c r="AK9" s="56">
        <v>0</v>
      </c>
      <c r="AL9" s="57"/>
      <c r="AM9" s="57"/>
      <c r="AN9" s="57">
        <v>0</v>
      </c>
      <c r="AO9" s="57"/>
      <c r="AP9" s="57"/>
      <c r="AQ9" s="57">
        <v>0</v>
      </c>
      <c r="AR9" s="57"/>
      <c r="AS9" s="57"/>
      <c r="AT9" s="57">
        <v>0</v>
      </c>
      <c r="AU9" s="57"/>
      <c r="AV9" s="57"/>
      <c r="AW9" s="57">
        <v>0</v>
      </c>
      <c r="AX9" s="57"/>
      <c r="AY9" s="193"/>
      <c r="AZ9" s="183">
        <v>368655</v>
      </c>
      <c r="BA9" s="184">
        <v>380982</v>
      </c>
      <c r="BB9" s="194">
        <v>373830</v>
      </c>
    </row>
    <row r="10" spans="1:54" ht="13.5" thickBot="1">
      <c r="A10" s="54">
        <v>3</v>
      </c>
      <c r="B10" s="58"/>
      <c r="C10" s="140" t="s">
        <v>642</v>
      </c>
      <c r="D10" s="454">
        <f>G10+J10+M10+P10+S10+AB10+AE10+AH10+AK10+AN10+AQ10+AT10+AW10+AZ10</f>
        <v>54760</v>
      </c>
      <c r="E10" s="454">
        <f>H10+K10+N10+Q10+T10+AC10+AF10+AI10+AL10+AO10+AR10+AU10+AX10+BA10</f>
        <v>54760</v>
      </c>
      <c r="F10" s="453">
        <f>I10+L10+O10+R10+U10+AD10+AG10+AJ10+AM10+AP10+AS10+AV10+AY10+BB10+X10+AA10</f>
        <v>50821</v>
      </c>
      <c r="G10" s="59">
        <v>0</v>
      </c>
      <c r="H10" s="59">
        <v>0</v>
      </c>
      <c r="I10" s="59">
        <v>1</v>
      </c>
      <c r="J10" s="59">
        <v>21370</v>
      </c>
      <c r="K10" s="59">
        <v>21370</v>
      </c>
      <c r="L10" s="59">
        <v>12163</v>
      </c>
      <c r="M10" s="59">
        <v>0</v>
      </c>
      <c r="N10" s="59"/>
      <c r="O10" s="59"/>
      <c r="P10" s="59">
        <v>0</v>
      </c>
      <c r="Q10" s="59"/>
      <c r="R10" s="59"/>
      <c r="S10" s="59">
        <v>0</v>
      </c>
      <c r="T10" s="59"/>
      <c r="U10" s="59"/>
      <c r="V10" s="59"/>
      <c r="W10" s="59"/>
      <c r="X10" s="59">
        <v>755</v>
      </c>
      <c r="Y10" s="59"/>
      <c r="Z10" s="59"/>
      <c r="AA10" s="59"/>
      <c r="AB10" s="59">
        <v>0</v>
      </c>
      <c r="AC10" s="59"/>
      <c r="AD10" s="59"/>
      <c r="AE10" s="59">
        <v>0</v>
      </c>
      <c r="AF10" s="59"/>
      <c r="AG10" s="59"/>
      <c r="AH10" s="59">
        <v>0</v>
      </c>
      <c r="AI10" s="59"/>
      <c r="AJ10" s="59"/>
      <c r="AK10" s="59">
        <v>0</v>
      </c>
      <c r="AL10" s="60"/>
      <c r="AM10" s="60"/>
      <c r="AN10" s="60">
        <v>0</v>
      </c>
      <c r="AO10" s="60"/>
      <c r="AP10" s="60"/>
      <c r="AQ10" s="60">
        <v>0</v>
      </c>
      <c r="AR10" s="60"/>
      <c r="AS10" s="60"/>
      <c r="AT10" s="60">
        <v>0</v>
      </c>
      <c r="AU10" s="60"/>
      <c r="AV10" s="60"/>
      <c r="AW10" s="60">
        <v>0</v>
      </c>
      <c r="AX10" s="60"/>
      <c r="AY10" s="195"/>
      <c r="AZ10" s="191">
        <v>33390</v>
      </c>
      <c r="BA10" s="192">
        <v>33390</v>
      </c>
      <c r="BB10" s="196">
        <v>37902</v>
      </c>
    </row>
    <row r="11" spans="1:54" ht="26.25" thickBot="1">
      <c r="A11" s="96">
        <v>4</v>
      </c>
      <c r="B11" s="97"/>
      <c r="C11" s="141" t="s">
        <v>657</v>
      </c>
      <c r="D11" s="98">
        <f>SUM(D12:D16)</f>
        <v>1034468</v>
      </c>
      <c r="E11" s="98">
        <f aca="true" t="shared" si="0" ref="E11:AZ11">SUM(E12:E16)</f>
        <v>1013768</v>
      </c>
      <c r="F11" s="98">
        <f>SUM(F12:F16)</f>
        <v>1010035</v>
      </c>
      <c r="G11" s="98">
        <f t="shared" si="0"/>
        <v>103497</v>
      </c>
      <c r="H11" s="98">
        <f t="shared" si="0"/>
        <v>113453</v>
      </c>
      <c r="I11" s="98">
        <f t="shared" si="0"/>
        <v>111978</v>
      </c>
      <c r="J11" s="98">
        <f t="shared" si="0"/>
        <v>9921</v>
      </c>
      <c r="K11" s="98">
        <f t="shared" si="0"/>
        <v>10675</v>
      </c>
      <c r="L11" s="98">
        <f t="shared" si="0"/>
        <v>10775</v>
      </c>
      <c r="M11" s="98">
        <f t="shared" si="0"/>
        <v>0</v>
      </c>
      <c r="N11" s="98">
        <f t="shared" si="0"/>
        <v>418</v>
      </c>
      <c r="O11" s="98">
        <f t="shared" si="0"/>
        <v>418</v>
      </c>
      <c r="P11" s="98">
        <f t="shared" si="0"/>
        <v>0</v>
      </c>
      <c r="Q11" s="98">
        <f t="shared" si="0"/>
        <v>0</v>
      </c>
      <c r="R11" s="98">
        <f t="shared" si="0"/>
        <v>0</v>
      </c>
      <c r="S11" s="98">
        <f t="shared" si="0"/>
        <v>0</v>
      </c>
      <c r="T11" s="98">
        <f t="shared" si="0"/>
        <v>0</v>
      </c>
      <c r="U11" s="98">
        <f t="shared" si="0"/>
        <v>0</v>
      </c>
      <c r="V11" s="98">
        <f t="shared" si="0"/>
        <v>0</v>
      </c>
      <c r="W11" s="98">
        <f t="shared" si="0"/>
        <v>0</v>
      </c>
      <c r="X11" s="98">
        <f t="shared" si="0"/>
        <v>39844</v>
      </c>
      <c r="Y11" s="98">
        <f t="shared" si="0"/>
        <v>0</v>
      </c>
      <c r="Z11" s="98">
        <f t="shared" si="0"/>
        <v>0</v>
      </c>
      <c r="AA11" s="98">
        <f t="shared" si="0"/>
        <v>0</v>
      </c>
      <c r="AB11" s="98">
        <f t="shared" si="0"/>
        <v>0</v>
      </c>
      <c r="AC11" s="98">
        <f t="shared" si="0"/>
        <v>556</v>
      </c>
      <c r="AD11" s="98">
        <f t="shared" si="0"/>
        <v>556</v>
      </c>
      <c r="AE11" s="98">
        <f t="shared" si="0"/>
        <v>0</v>
      </c>
      <c r="AF11" s="98">
        <f t="shared" si="0"/>
        <v>0</v>
      </c>
      <c r="AG11" s="98">
        <f t="shared" si="0"/>
        <v>0</v>
      </c>
      <c r="AH11" s="98">
        <f t="shared" si="0"/>
        <v>0</v>
      </c>
      <c r="AI11" s="98">
        <f t="shared" si="0"/>
        <v>0</v>
      </c>
      <c r="AJ11" s="98">
        <f t="shared" si="0"/>
        <v>0</v>
      </c>
      <c r="AK11" s="98">
        <f t="shared" si="0"/>
        <v>24749</v>
      </c>
      <c r="AL11" s="98">
        <f t="shared" si="0"/>
        <v>25611</v>
      </c>
      <c r="AM11" s="98">
        <f t="shared" si="0"/>
        <v>25611</v>
      </c>
      <c r="AN11" s="98">
        <f t="shared" si="0"/>
        <v>0</v>
      </c>
      <c r="AO11" s="98">
        <f t="shared" si="0"/>
        <v>0</v>
      </c>
      <c r="AP11" s="98">
        <f t="shared" si="0"/>
        <v>0</v>
      </c>
      <c r="AQ11" s="98">
        <f t="shared" si="0"/>
        <v>0</v>
      </c>
      <c r="AR11" s="98">
        <f t="shared" si="0"/>
        <v>0</v>
      </c>
      <c r="AS11" s="98">
        <f t="shared" si="0"/>
        <v>0</v>
      </c>
      <c r="AT11" s="98">
        <f t="shared" si="0"/>
        <v>0</v>
      </c>
      <c r="AU11" s="98">
        <f t="shared" si="0"/>
        <v>0</v>
      </c>
      <c r="AV11" s="98">
        <f t="shared" si="0"/>
        <v>0</v>
      </c>
      <c r="AW11" s="98">
        <f t="shared" si="0"/>
        <v>0</v>
      </c>
      <c r="AX11" s="172">
        <f t="shared" si="0"/>
        <v>0</v>
      </c>
      <c r="AY11" s="217">
        <f t="shared" si="0"/>
        <v>0</v>
      </c>
      <c r="AZ11" s="175">
        <f t="shared" si="0"/>
        <v>896301</v>
      </c>
      <c r="BA11" s="98">
        <f>SUM(BA12:BA16)</f>
        <v>863055</v>
      </c>
      <c r="BB11" s="218">
        <f>SUM(BB12:BB16)</f>
        <v>820853</v>
      </c>
    </row>
    <row r="12" spans="1:54" ht="12.75">
      <c r="A12" s="637"/>
      <c r="B12" s="61">
        <v>1</v>
      </c>
      <c r="C12" s="142" t="s">
        <v>542</v>
      </c>
      <c r="D12" s="62">
        <f aca="true" t="shared" si="1" ref="D12:D17">G12+J12+M12+P12+S12+AB12+AE12+AH12+AK12+AN12+AQ12+AT12+AW12+AZ12</f>
        <v>193975</v>
      </c>
      <c r="E12" s="62">
        <f>H12+K12+N12+Q12+T12+AC12+AF12+AI12+AL12+AO12+AR12+AU12+AX12+BA12</f>
        <v>207806</v>
      </c>
      <c r="F12" s="62">
        <f>I12+L12+O12+R12+U12+AD12+AG12+AJ12+AM12+AP12+AS12+AV12+AY12+BB12</f>
        <v>209453</v>
      </c>
      <c r="G12" s="62">
        <v>10938</v>
      </c>
      <c r="H12" s="62">
        <v>16770</v>
      </c>
      <c r="I12" s="62">
        <v>16774</v>
      </c>
      <c r="J12" s="63">
        <v>0</v>
      </c>
      <c r="K12" s="63"/>
      <c r="L12" s="63"/>
      <c r="M12" s="63">
        <v>0</v>
      </c>
      <c r="N12" s="63"/>
      <c r="O12" s="63"/>
      <c r="P12" s="63">
        <v>0</v>
      </c>
      <c r="Q12" s="63"/>
      <c r="R12" s="63"/>
      <c r="S12" s="63">
        <v>0</v>
      </c>
      <c r="T12" s="63"/>
      <c r="U12" s="63"/>
      <c r="V12" s="63"/>
      <c r="W12" s="63"/>
      <c r="X12" s="63"/>
      <c r="Y12" s="63"/>
      <c r="Z12" s="63"/>
      <c r="AA12" s="63"/>
      <c r="AB12" s="63">
        <v>0</v>
      </c>
      <c r="AC12" s="63"/>
      <c r="AD12" s="63"/>
      <c r="AE12" s="63">
        <v>0</v>
      </c>
      <c r="AF12" s="63"/>
      <c r="AG12" s="63"/>
      <c r="AH12" s="63">
        <v>0</v>
      </c>
      <c r="AI12" s="63"/>
      <c r="AJ12" s="63"/>
      <c r="AK12" s="63">
        <v>0</v>
      </c>
      <c r="AL12" s="64"/>
      <c r="AM12" s="64"/>
      <c r="AN12" s="64">
        <v>0</v>
      </c>
      <c r="AO12" s="64"/>
      <c r="AP12" s="64"/>
      <c r="AQ12" s="64">
        <v>0</v>
      </c>
      <c r="AR12" s="64"/>
      <c r="AS12" s="64"/>
      <c r="AT12" s="64">
        <v>0</v>
      </c>
      <c r="AU12" s="64"/>
      <c r="AV12" s="64"/>
      <c r="AW12" s="64">
        <v>0</v>
      </c>
      <c r="AX12" s="64"/>
      <c r="AY12" s="197"/>
      <c r="AZ12" s="176">
        <v>183037</v>
      </c>
      <c r="BA12" s="94">
        <v>191036</v>
      </c>
      <c r="BB12" s="204">
        <v>192679</v>
      </c>
    </row>
    <row r="13" spans="1:54" ht="12.75">
      <c r="A13" s="637"/>
      <c r="B13" s="26">
        <v>2</v>
      </c>
      <c r="C13" s="143" t="s">
        <v>576</v>
      </c>
      <c r="D13" s="62">
        <f t="shared" si="1"/>
        <v>214034</v>
      </c>
      <c r="E13" s="62">
        <f>H13+K13+N13+Q13+T13+AC13+AF13+AI13+AL13+AO13+AR13+AU13+AX13+BA13</f>
        <v>178311</v>
      </c>
      <c r="F13" s="62">
        <f>I13+L13+O13+R13+U13+AD13+AG13+AJ13+AM13+AP13+AS13+AV13+AY13+BB13+X13</f>
        <v>172611</v>
      </c>
      <c r="G13" s="29">
        <v>7140</v>
      </c>
      <c r="H13" s="29">
        <v>7140</v>
      </c>
      <c r="I13" s="29">
        <v>6003</v>
      </c>
      <c r="J13" s="27">
        <v>0</v>
      </c>
      <c r="K13" s="27">
        <v>132</v>
      </c>
      <c r="L13" s="27">
        <v>157</v>
      </c>
      <c r="M13" s="27">
        <v>0</v>
      </c>
      <c r="N13" s="27"/>
      <c r="O13" s="27"/>
      <c r="P13" s="27">
        <v>0</v>
      </c>
      <c r="Q13" s="27"/>
      <c r="R13" s="27"/>
      <c r="S13" s="27">
        <v>0</v>
      </c>
      <c r="T13" s="27"/>
      <c r="U13" s="27"/>
      <c r="V13" s="27"/>
      <c r="W13" s="27"/>
      <c r="X13" s="27"/>
      <c r="Y13" s="27"/>
      <c r="Z13" s="27"/>
      <c r="AA13" s="27"/>
      <c r="AB13" s="27">
        <v>0</v>
      </c>
      <c r="AC13" s="27">
        <v>109</v>
      </c>
      <c r="AD13" s="27">
        <v>109</v>
      </c>
      <c r="AE13" s="27">
        <v>0</v>
      </c>
      <c r="AF13" s="27"/>
      <c r="AG13" s="27"/>
      <c r="AH13" s="27">
        <v>0</v>
      </c>
      <c r="AI13" s="27"/>
      <c r="AJ13" s="27"/>
      <c r="AK13" s="27">
        <v>0</v>
      </c>
      <c r="AL13" s="28"/>
      <c r="AM13" s="28"/>
      <c r="AN13" s="28">
        <v>0</v>
      </c>
      <c r="AO13" s="28"/>
      <c r="AP13" s="28"/>
      <c r="AQ13" s="28">
        <v>0</v>
      </c>
      <c r="AR13" s="28"/>
      <c r="AS13" s="28"/>
      <c r="AT13" s="28">
        <v>0</v>
      </c>
      <c r="AU13" s="28"/>
      <c r="AV13" s="28"/>
      <c r="AW13" s="28">
        <v>0</v>
      </c>
      <c r="AX13" s="28"/>
      <c r="AY13" s="180"/>
      <c r="AZ13" s="177">
        <v>206894</v>
      </c>
      <c r="BA13" s="91">
        <v>170930</v>
      </c>
      <c r="BB13" s="205">
        <v>166342</v>
      </c>
    </row>
    <row r="14" spans="1:54" ht="12.75">
      <c r="A14" s="637"/>
      <c r="B14" s="26">
        <v>3</v>
      </c>
      <c r="C14" s="143" t="s">
        <v>577</v>
      </c>
      <c r="D14" s="62">
        <f t="shared" si="1"/>
        <v>144747</v>
      </c>
      <c r="E14" s="62">
        <f>H14+K14+N14+Q14+T14+AC14+AF14+AI14+AL14+AO14+AR14+AU14+AX14+BA14</f>
        <v>153581</v>
      </c>
      <c r="F14" s="62">
        <f>I14+L14+O14+R14+U14+AD14+AG14+AJ14+AM14+AP14+AS14+AV14+AY14+BB14+X14</f>
        <v>143105</v>
      </c>
      <c r="G14" s="29">
        <v>1130</v>
      </c>
      <c r="H14" s="29">
        <v>1130</v>
      </c>
      <c r="I14" s="29">
        <v>626</v>
      </c>
      <c r="J14" s="27">
        <v>0</v>
      </c>
      <c r="K14" s="27">
        <v>60</v>
      </c>
      <c r="L14" s="27">
        <v>85</v>
      </c>
      <c r="M14" s="27">
        <v>0</v>
      </c>
      <c r="N14" s="27"/>
      <c r="O14" s="27"/>
      <c r="P14" s="27">
        <v>0</v>
      </c>
      <c r="Q14" s="27"/>
      <c r="R14" s="27"/>
      <c r="S14" s="27">
        <v>0</v>
      </c>
      <c r="T14" s="27"/>
      <c r="U14" s="27"/>
      <c r="V14" s="27"/>
      <c r="W14" s="27"/>
      <c r="X14" s="27"/>
      <c r="Y14" s="27"/>
      <c r="Z14" s="27"/>
      <c r="AA14" s="27"/>
      <c r="AB14" s="27">
        <v>0</v>
      </c>
      <c r="AC14" s="27">
        <v>77</v>
      </c>
      <c r="AD14" s="27">
        <v>77</v>
      </c>
      <c r="AE14" s="27">
        <v>0</v>
      </c>
      <c r="AF14" s="27"/>
      <c r="AG14" s="27"/>
      <c r="AH14" s="27">
        <v>0</v>
      </c>
      <c r="AI14" s="27"/>
      <c r="AJ14" s="27"/>
      <c r="AK14" s="27">
        <v>0</v>
      </c>
      <c r="AL14" s="28"/>
      <c r="AM14" s="28"/>
      <c r="AN14" s="28">
        <v>0</v>
      </c>
      <c r="AO14" s="28"/>
      <c r="AP14" s="28"/>
      <c r="AQ14" s="28">
        <v>0</v>
      </c>
      <c r="AR14" s="28"/>
      <c r="AS14" s="28"/>
      <c r="AT14" s="28">
        <v>0</v>
      </c>
      <c r="AU14" s="28"/>
      <c r="AV14" s="28"/>
      <c r="AW14" s="28">
        <v>0</v>
      </c>
      <c r="AX14" s="28"/>
      <c r="AY14" s="180"/>
      <c r="AZ14" s="177">
        <v>143617</v>
      </c>
      <c r="BA14" s="91">
        <v>152314</v>
      </c>
      <c r="BB14" s="205">
        <v>142317</v>
      </c>
    </row>
    <row r="15" spans="1:54" ht="12.75">
      <c r="A15" s="637"/>
      <c r="B15" s="53">
        <v>4</v>
      </c>
      <c r="C15" s="143" t="s">
        <v>578</v>
      </c>
      <c r="D15" s="62">
        <f t="shared" si="1"/>
        <v>53053</v>
      </c>
      <c r="E15" s="62">
        <f>H15+K15+N15+Q15+T15+AC15+AF15+AI15+AL15+AO15+AR15+AU15+AX15+BA15</f>
        <v>55116</v>
      </c>
      <c r="F15" s="62">
        <f>I15+L15+O15+R15+U15+AD15+AG15+AJ15+AM15+AP15+AS15+AV15+AY15+BB15+X15</f>
        <v>56067</v>
      </c>
      <c r="G15" s="29">
        <v>14690</v>
      </c>
      <c r="H15" s="29">
        <v>12735</v>
      </c>
      <c r="I15" s="29">
        <v>12895</v>
      </c>
      <c r="J15" s="27">
        <v>0</v>
      </c>
      <c r="K15" s="27"/>
      <c r="L15" s="27">
        <v>50</v>
      </c>
      <c r="M15" s="27">
        <v>0</v>
      </c>
      <c r="N15" s="27"/>
      <c r="O15" s="27"/>
      <c r="P15" s="27">
        <v>0</v>
      </c>
      <c r="Q15" s="27"/>
      <c r="R15" s="27"/>
      <c r="S15" s="27">
        <v>0</v>
      </c>
      <c r="T15" s="27"/>
      <c r="U15" s="27"/>
      <c r="V15" s="27"/>
      <c r="W15" s="27"/>
      <c r="X15" s="27"/>
      <c r="Y15" s="27"/>
      <c r="Z15" s="27"/>
      <c r="AA15" s="27"/>
      <c r="AB15" s="27">
        <v>0</v>
      </c>
      <c r="AC15" s="27"/>
      <c r="AD15" s="27">
        <v>0</v>
      </c>
      <c r="AE15" s="27">
        <v>0</v>
      </c>
      <c r="AF15" s="27"/>
      <c r="AG15" s="27"/>
      <c r="AH15" s="27">
        <v>0</v>
      </c>
      <c r="AI15" s="27"/>
      <c r="AJ15" s="27"/>
      <c r="AK15" s="27">
        <v>0</v>
      </c>
      <c r="AL15" s="28"/>
      <c r="AM15" s="28"/>
      <c r="AN15" s="28">
        <v>0</v>
      </c>
      <c r="AO15" s="28"/>
      <c r="AP15" s="28"/>
      <c r="AQ15" s="28">
        <v>0</v>
      </c>
      <c r="AR15" s="28"/>
      <c r="AS15" s="28"/>
      <c r="AT15" s="28">
        <v>0</v>
      </c>
      <c r="AU15" s="28"/>
      <c r="AV15" s="28"/>
      <c r="AW15" s="28">
        <v>0</v>
      </c>
      <c r="AX15" s="28"/>
      <c r="AY15" s="180"/>
      <c r="AZ15" s="177">
        <v>38363</v>
      </c>
      <c r="BA15" s="91">
        <v>42381</v>
      </c>
      <c r="BB15" s="205">
        <v>43122</v>
      </c>
    </row>
    <row r="16" spans="1:54" ht="13.5" thickBot="1">
      <c r="A16" s="638"/>
      <c r="B16" s="206">
        <v>5</v>
      </c>
      <c r="C16" s="207" t="s">
        <v>541</v>
      </c>
      <c r="D16" s="104">
        <f t="shared" si="1"/>
        <v>428659</v>
      </c>
      <c r="E16" s="104">
        <f>H16+K16+N16+Q16+T16+AC16+AF16+AI16+AL16+AO16+AR16+AU16+AX16+BA16</f>
        <v>418954</v>
      </c>
      <c r="F16" s="104">
        <f>I16+L16+O16+R16+U16+AD16+AG16+AJ16+AM16+AP16+AS16+AV16+AY16+BB16+X16</f>
        <v>428799</v>
      </c>
      <c r="G16" s="208">
        <v>69599</v>
      </c>
      <c r="H16" s="208">
        <v>75678</v>
      </c>
      <c r="I16" s="208">
        <v>75680</v>
      </c>
      <c r="J16" s="209">
        <v>9921</v>
      </c>
      <c r="K16" s="209">
        <v>10483</v>
      </c>
      <c r="L16" s="209">
        <v>10483</v>
      </c>
      <c r="M16" s="209">
        <v>0</v>
      </c>
      <c r="N16" s="209">
        <v>418</v>
      </c>
      <c r="O16" s="209">
        <v>418</v>
      </c>
      <c r="P16" s="209">
        <v>0</v>
      </c>
      <c r="Q16" s="209"/>
      <c r="R16" s="209"/>
      <c r="S16" s="209">
        <v>0</v>
      </c>
      <c r="T16" s="209"/>
      <c r="U16" s="209"/>
      <c r="V16" s="209"/>
      <c r="W16" s="209"/>
      <c r="X16" s="209">
        <v>39844</v>
      </c>
      <c r="Y16" s="209"/>
      <c r="Z16" s="209"/>
      <c r="AA16" s="209"/>
      <c r="AB16" s="209">
        <v>0</v>
      </c>
      <c r="AC16" s="209">
        <v>370</v>
      </c>
      <c r="AD16" s="209">
        <v>370</v>
      </c>
      <c r="AE16" s="209">
        <v>0</v>
      </c>
      <c r="AF16" s="209"/>
      <c r="AG16" s="209"/>
      <c r="AH16" s="209">
        <v>0</v>
      </c>
      <c r="AI16" s="209"/>
      <c r="AJ16" s="209"/>
      <c r="AK16" s="209">
        <v>24749</v>
      </c>
      <c r="AL16" s="210">
        <v>25611</v>
      </c>
      <c r="AM16" s="210">
        <v>25611</v>
      </c>
      <c r="AN16" s="210">
        <v>0</v>
      </c>
      <c r="AO16" s="210"/>
      <c r="AP16" s="210"/>
      <c r="AQ16" s="210">
        <v>0</v>
      </c>
      <c r="AR16" s="210"/>
      <c r="AS16" s="210"/>
      <c r="AT16" s="210">
        <v>0</v>
      </c>
      <c r="AU16" s="210"/>
      <c r="AV16" s="210"/>
      <c r="AW16" s="210">
        <v>0</v>
      </c>
      <c r="AX16" s="210"/>
      <c r="AY16" s="211"/>
      <c r="AZ16" s="178">
        <v>324390</v>
      </c>
      <c r="BA16" s="92">
        <v>306394</v>
      </c>
      <c r="BB16" s="212">
        <v>276393</v>
      </c>
    </row>
    <row r="17" spans="1:54" ht="13.5" thickBot="1">
      <c r="A17" s="69">
        <v>5</v>
      </c>
      <c r="B17" s="199"/>
      <c r="C17" s="144" t="s">
        <v>579</v>
      </c>
      <c r="D17" s="70">
        <f t="shared" si="1"/>
        <v>211511</v>
      </c>
      <c r="E17" s="70">
        <f>H17+K17+N17+Q17+T17+AC17+AF17+AI17+AL17+AO17+AR17+AU17+AX17+BA17</f>
        <v>256475</v>
      </c>
      <c r="F17" s="70">
        <f>I17+L17+O17+R17+U17+AD17+AG17+AJ17+AM17+AP17+AS17+AV17+AY17+BB17+X17</f>
        <v>254973</v>
      </c>
      <c r="G17" s="200">
        <v>2080</v>
      </c>
      <c r="H17" s="200">
        <v>4475</v>
      </c>
      <c r="I17" s="200">
        <v>4356</v>
      </c>
      <c r="J17" s="200">
        <v>0</v>
      </c>
      <c r="K17" s="200">
        <v>18303</v>
      </c>
      <c r="L17" s="200">
        <v>18303</v>
      </c>
      <c r="M17" s="200">
        <v>0</v>
      </c>
      <c r="N17" s="200">
        <v>3367</v>
      </c>
      <c r="O17" s="200">
        <v>3367</v>
      </c>
      <c r="P17" s="200">
        <v>0</v>
      </c>
      <c r="Q17" s="200"/>
      <c r="R17" s="200"/>
      <c r="S17" s="200">
        <v>0</v>
      </c>
      <c r="T17" s="200"/>
      <c r="U17" s="200"/>
      <c r="V17" s="200"/>
      <c r="W17" s="200"/>
      <c r="X17" s="200">
        <v>425</v>
      </c>
      <c r="Y17" s="200"/>
      <c r="Z17" s="200"/>
      <c r="AA17" s="200"/>
      <c r="AB17" s="200">
        <v>0</v>
      </c>
      <c r="AC17" s="200">
        <v>3596</v>
      </c>
      <c r="AD17" s="200">
        <v>3596</v>
      </c>
      <c r="AE17" s="200">
        <v>0</v>
      </c>
      <c r="AF17" s="200"/>
      <c r="AG17" s="200"/>
      <c r="AH17" s="200">
        <v>0</v>
      </c>
      <c r="AI17" s="200"/>
      <c r="AJ17" s="200"/>
      <c r="AK17" s="200">
        <v>0</v>
      </c>
      <c r="AL17" s="201"/>
      <c r="AM17" s="201"/>
      <c r="AN17" s="201">
        <v>0</v>
      </c>
      <c r="AO17" s="201"/>
      <c r="AP17" s="201"/>
      <c r="AQ17" s="201">
        <v>0</v>
      </c>
      <c r="AR17" s="201"/>
      <c r="AS17" s="201"/>
      <c r="AT17" s="201">
        <v>0</v>
      </c>
      <c r="AU17" s="201"/>
      <c r="AV17" s="201"/>
      <c r="AW17" s="201">
        <v>0</v>
      </c>
      <c r="AX17" s="201"/>
      <c r="AY17" s="214"/>
      <c r="AZ17" s="202">
        <v>209431</v>
      </c>
      <c r="BA17" s="203">
        <v>226734</v>
      </c>
      <c r="BB17" s="215">
        <v>224926</v>
      </c>
    </row>
    <row r="18" spans="1:54" ht="26.25" thickBot="1">
      <c r="A18" s="65"/>
      <c r="B18" s="66"/>
      <c r="C18" s="68" t="s">
        <v>671</v>
      </c>
      <c r="D18" s="67">
        <f>D11+D8+D9+D17+D10-AZ18</f>
        <v>2435988</v>
      </c>
      <c r="E18" s="67">
        <f>E11+E8+E9+E17+E10-BA18</f>
        <v>2467654</v>
      </c>
      <c r="F18" s="67">
        <f>F11+F8+F9+F17+F10-BB18</f>
        <v>2403929</v>
      </c>
      <c r="G18" s="67">
        <f aca="true" t="shared" si="2" ref="G18:AY18">G11+G8+G9+G17+G10</f>
        <v>135578</v>
      </c>
      <c r="H18" s="67">
        <f t="shared" si="2"/>
        <v>184092</v>
      </c>
      <c r="I18" s="67">
        <f t="shared" si="2"/>
        <v>184055</v>
      </c>
      <c r="J18" s="67">
        <f t="shared" si="2"/>
        <v>75042</v>
      </c>
      <c r="K18" s="67">
        <f t="shared" si="2"/>
        <v>103589</v>
      </c>
      <c r="L18" s="67">
        <f t="shared" si="2"/>
        <v>88387</v>
      </c>
      <c r="M18" s="67">
        <f t="shared" si="2"/>
        <v>110429</v>
      </c>
      <c r="N18" s="67">
        <f t="shared" si="2"/>
        <v>169171</v>
      </c>
      <c r="O18" s="67">
        <f t="shared" si="2"/>
        <v>166360</v>
      </c>
      <c r="P18" s="67">
        <f t="shared" si="2"/>
        <v>0</v>
      </c>
      <c r="Q18" s="67">
        <f t="shared" si="2"/>
        <v>0</v>
      </c>
      <c r="R18" s="67">
        <f t="shared" si="2"/>
        <v>0</v>
      </c>
      <c r="S18" s="67">
        <f t="shared" si="2"/>
        <v>175412</v>
      </c>
      <c r="T18" s="67">
        <f t="shared" si="2"/>
        <v>82152</v>
      </c>
      <c r="U18" s="67">
        <f t="shared" si="2"/>
        <v>26035</v>
      </c>
      <c r="V18" s="67">
        <f t="shared" si="2"/>
        <v>0</v>
      </c>
      <c r="W18" s="67">
        <f t="shared" si="2"/>
        <v>0</v>
      </c>
      <c r="X18" s="67">
        <f t="shared" si="2"/>
        <v>89745</v>
      </c>
      <c r="Y18" s="67">
        <f t="shared" si="2"/>
        <v>0</v>
      </c>
      <c r="Z18" s="67">
        <f t="shared" si="2"/>
        <v>0</v>
      </c>
      <c r="AA18" s="67">
        <f t="shared" si="2"/>
        <v>430</v>
      </c>
      <c r="AB18" s="67">
        <f t="shared" si="2"/>
        <v>15941</v>
      </c>
      <c r="AC18" s="67">
        <f t="shared" si="2"/>
        <v>26974</v>
      </c>
      <c r="AD18" s="67">
        <f t="shared" si="2"/>
        <v>26974</v>
      </c>
      <c r="AE18" s="67">
        <f t="shared" si="2"/>
        <v>21568</v>
      </c>
      <c r="AF18" s="67">
        <f t="shared" si="2"/>
        <v>18431</v>
      </c>
      <c r="AG18" s="67">
        <f t="shared" si="2"/>
        <v>0</v>
      </c>
      <c r="AH18" s="67">
        <f t="shared" si="2"/>
        <v>254555</v>
      </c>
      <c r="AI18" s="67">
        <f t="shared" si="2"/>
        <v>171714</v>
      </c>
      <c r="AJ18" s="67">
        <f t="shared" si="2"/>
        <v>132611</v>
      </c>
      <c r="AK18" s="67">
        <f t="shared" si="2"/>
        <v>24749</v>
      </c>
      <c r="AL18" s="67">
        <f t="shared" si="2"/>
        <v>25611</v>
      </c>
      <c r="AM18" s="67">
        <f t="shared" si="2"/>
        <v>25611</v>
      </c>
      <c r="AN18" s="67">
        <f t="shared" si="2"/>
        <v>27000</v>
      </c>
      <c r="AO18" s="67">
        <f t="shared" si="2"/>
        <v>27000</v>
      </c>
      <c r="AP18" s="67">
        <f t="shared" si="2"/>
        <v>27000</v>
      </c>
      <c r="AQ18" s="67">
        <f t="shared" si="2"/>
        <v>430500</v>
      </c>
      <c r="AR18" s="67">
        <f t="shared" si="2"/>
        <v>377204</v>
      </c>
      <c r="AS18" s="67">
        <f t="shared" si="2"/>
        <v>355005</v>
      </c>
      <c r="AT18" s="67">
        <f t="shared" si="2"/>
        <v>20874</v>
      </c>
      <c r="AU18" s="67">
        <f t="shared" si="2"/>
        <v>0</v>
      </c>
      <c r="AV18" s="67">
        <f t="shared" si="2"/>
        <v>0</v>
      </c>
      <c r="AW18" s="67">
        <f t="shared" si="2"/>
        <v>1144340</v>
      </c>
      <c r="AX18" s="173">
        <f t="shared" si="2"/>
        <v>1281716</v>
      </c>
      <c r="AY18" s="217">
        <f t="shared" si="2"/>
        <v>1281716</v>
      </c>
      <c r="AZ18" s="213">
        <f>AZ10+AZ11+AZ8+AZ9+AZ17</f>
        <v>1507777</v>
      </c>
      <c r="BA18" s="198">
        <f>BA10+BA11+BA8+BA9+BA17</f>
        <v>1504161</v>
      </c>
      <c r="BB18" s="216">
        <f>BB10+BB11+BB8+BB9+BB17</f>
        <v>1457511</v>
      </c>
    </row>
    <row r="19" spans="8:50" ht="12.75">
      <c r="H19" s="25">
        <v>0</v>
      </c>
      <c r="K19" s="25">
        <v>0</v>
      </c>
      <c r="N19" s="25">
        <v>0</v>
      </c>
      <c r="T19" s="25">
        <v>0</v>
      </c>
      <c r="AC19" s="25">
        <v>0</v>
      </c>
      <c r="AF19" s="25">
        <v>0</v>
      </c>
      <c r="AL19" s="25">
        <v>0</v>
      </c>
      <c r="AO19" s="25">
        <v>0</v>
      </c>
      <c r="AR19" s="25">
        <v>0</v>
      </c>
      <c r="AU19" s="25">
        <v>0</v>
      </c>
      <c r="AX19" s="25">
        <v>0</v>
      </c>
    </row>
    <row r="20" ht="15">
      <c r="C20" s="513" t="s">
        <v>567</v>
      </c>
    </row>
    <row r="21" spans="3:6" ht="12.75">
      <c r="C21" s="500" t="s">
        <v>688</v>
      </c>
      <c r="D21" s="501">
        <f>G18+J18+AK18+AQ18+AW18+Y18</f>
        <v>1810209</v>
      </c>
      <c r="E21" s="501">
        <f>H18+K18+AL18+AR18+AX18+Z18</f>
        <v>1972212</v>
      </c>
      <c r="F21" s="501">
        <f>I18+L18+AM18+AS18+AY18+AA18</f>
        <v>1935204</v>
      </c>
    </row>
    <row r="22" spans="3:6" ht="25.5">
      <c r="C22" s="502" t="s">
        <v>569</v>
      </c>
      <c r="D22" s="501">
        <f>V18</f>
        <v>0</v>
      </c>
      <c r="E22" s="501">
        <f>W18</f>
        <v>0</v>
      </c>
      <c r="F22" s="501">
        <f>X18</f>
        <v>89745</v>
      </c>
    </row>
    <row r="23" spans="3:6" ht="12.75">
      <c r="C23" s="502" t="s">
        <v>561</v>
      </c>
      <c r="D23" s="501">
        <f>S18</f>
        <v>175412</v>
      </c>
      <c r="E23" s="501">
        <f>T18</f>
        <v>82152</v>
      </c>
      <c r="F23" s="501">
        <f>U18</f>
        <v>26035</v>
      </c>
    </row>
    <row r="24" spans="3:6" ht="12.75">
      <c r="C24" s="502" t="s">
        <v>543</v>
      </c>
      <c r="D24" s="501">
        <f>AB18</f>
        <v>15941</v>
      </c>
      <c r="E24" s="501">
        <f>AC18</f>
        <v>26974</v>
      </c>
      <c r="F24" s="501">
        <f>AD18</f>
        <v>26974</v>
      </c>
    </row>
    <row r="25" spans="3:9" ht="12.75">
      <c r="C25" s="502" t="s">
        <v>689</v>
      </c>
      <c r="D25" s="501">
        <f>M18+AN18+AH18+AT18</f>
        <v>412858</v>
      </c>
      <c r="E25" s="501">
        <f>N18+AO18+AI18+AU18</f>
        <v>367885</v>
      </c>
      <c r="F25" s="501">
        <f>O18+AP18+AJ18+AV18</f>
        <v>325971</v>
      </c>
      <c r="I25" s="501"/>
    </row>
    <row r="26" spans="3:6" ht="12.75">
      <c r="C26" s="502" t="s">
        <v>562</v>
      </c>
      <c r="D26" s="503">
        <f>P18</f>
        <v>0</v>
      </c>
      <c r="E26" s="503">
        <f>Q18</f>
        <v>0</v>
      </c>
      <c r="F26" s="503">
        <f>R18</f>
        <v>0</v>
      </c>
    </row>
    <row r="27" spans="3:6" ht="12.75">
      <c r="C27" s="502" t="s">
        <v>544</v>
      </c>
      <c r="D27" s="503">
        <f>AE18</f>
        <v>21568</v>
      </c>
      <c r="E27" s="503">
        <f>AF18</f>
        <v>18431</v>
      </c>
      <c r="F27" s="503">
        <f>AG18</f>
        <v>0</v>
      </c>
    </row>
    <row r="28" spans="3:6" ht="13.5" thickBot="1">
      <c r="C28" s="506" t="s">
        <v>573</v>
      </c>
      <c r="D28" s="507">
        <f>D21+D25</f>
        <v>2223067</v>
      </c>
      <c r="E28" s="507">
        <f>E21+E25</f>
        <v>2340097</v>
      </c>
      <c r="F28" s="507">
        <f>F21+F25</f>
        <v>2261175</v>
      </c>
    </row>
    <row r="29" spans="3:6" ht="38.25">
      <c r="C29" s="504" t="s">
        <v>571</v>
      </c>
      <c r="D29" s="505">
        <f>D23+D26+D24+D27+D28</f>
        <v>2435988</v>
      </c>
      <c r="E29" s="505">
        <f>E23+E26+E24+E27+E28</f>
        <v>2467654</v>
      </c>
      <c r="F29" s="505">
        <f>F23+F26+F24+F27+F28</f>
        <v>2314184</v>
      </c>
    </row>
  </sheetData>
  <mergeCells count="25">
    <mergeCell ref="AW6:AY6"/>
    <mergeCell ref="AZ6:BB6"/>
    <mergeCell ref="A12:A16"/>
    <mergeCell ref="AK6:AM6"/>
    <mergeCell ref="AN6:AP6"/>
    <mergeCell ref="AQ6:AS6"/>
    <mergeCell ref="AT6:AV6"/>
    <mergeCell ref="Y6:AA6"/>
    <mergeCell ref="AB6:AD6"/>
    <mergeCell ref="AE6:AG6"/>
    <mergeCell ref="AH6:AJ6"/>
    <mergeCell ref="M6:O6"/>
    <mergeCell ref="P6:R6"/>
    <mergeCell ref="S6:U6"/>
    <mergeCell ref="V6:X6"/>
    <mergeCell ref="A1:AZ1"/>
    <mergeCell ref="A2:AZ2"/>
    <mergeCell ref="A3:AZ3"/>
    <mergeCell ref="A5:B5"/>
    <mergeCell ref="C5:C7"/>
    <mergeCell ref="D5:E5"/>
    <mergeCell ref="G5:BB5"/>
    <mergeCell ref="D6:F6"/>
    <mergeCell ref="G6:I6"/>
    <mergeCell ref="J6:L6"/>
  </mergeCells>
  <printOptions/>
  <pageMargins left="0" right="0" top="0.984251968503937" bottom="0.984251968503937" header="0.5118110236220472" footer="0.5118110236220472"/>
  <pageSetup horizontalDpi="600" verticalDpi="600" orientation="landscape" paperSize="8" scale="4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97"/>
  <sheetViews>
    <sheetView workbookViewId="0" topLeftCell="A43">
      <selection activeCell="A1" sqref="A1:H1"/>
    </sheetView>
  </sheetViews>
  <sheetFormatPr defaultColWidth="9.140625" defaultRowHeight="12.75"/>
  <cols>
    <col min="1" max="1" width="8.8515625" style="119" customWidth="1"/>
    <col min="2" max="2" width="46.7109375" style="119" customWidth="1"/>
    <col min="3" max="3" width="9.140625" style="492" customWidth="1"/>
    <col min="4" max="4" width="11.57421875" style="492" customWidth="1"/>
    <col min="5" max="5" width="9.140625" style="492" customWidth="1"/>
    <col min="6" max="6" width="12.57421875" style="492" bestFit="1" customWidth="1"/>
    <col min="7" max="7" width="9.140625" style="492" customWidth="1"/>
    <col min="8" max="8" width="12.57421875" style="492" bestFit="1" customWidth="1"/>
    <col min="9" max="16384" width="9.140625" style="119" customWidth="1"/>
  </cols>
  <sheetData>
    <row r="1" spans="1:8" ht="12.75">
      <c r="A1" s="742" t="s">
        <v>322</v>
      </c>
      <c r="B1" s="742"/>
      <c r="C1" s="742"/>
      <c r="D1" s="742"/>
      <c r="E1" s="822"/>
      <c r="F1" s="822"/>
      <c r="G1" s="822"/>
      <c r="H1" s="822"/>
    </row>
    <row r="3" spans="1:8" ht="15">
      <c r="A3" s="826" t="s">
        <v>602</v>
      </c>
      <c r="B3" s="826"/>
      <c r="C3" s="826"/>
      <c r="D3" s="826"/>
      <c r="E3" s="826"/>
      <c r="F3" s="826"/>
      <c r="G3" s="826"/>
      <c r="H3" s="826"/>
    </row>
    <row r="4" spans="1:8" ht="15">
      <c r="A4" s="826" t="s">
        <v>130</v>
      </c>
      <c r="B4" s="826"/>
      <c r="C4" s="826"/>
      <c r="D4" s="826"/>
      <c r="E4" s="826"/>
      <c r="F4" s="826"/>
      <c r="G4" s="826"/>
      <c r="H4" s="826"/>
    </row>
    <row r="5" spans="1:7" ht="15">
      <c r="A5" s="826"/>
      <c r="B5" s="826"/>
      <c r="C5" s="826"/>
      <c r="D5" s="826"/>
      <c r="E5" s="826"/>
      <c r="F5" s="826"/>
      <c r="G5" s="826"/>
    </row>
    <row r="6" spans="1:8" ht="15">
      <c r="A6" s="138"/>
      <c r="B6" s="138"/>
      <c r="C6" s="481"/>
      <c r="D6" s="481"/>
      <c r="E6" s="481"/>
      <c r="F6" s="481"/>
      <c r="G6" s="481"/>
      <c r="H6" s="481"/>
    </row>
    <row r="7" spans="1:8" ht="13.5" thickBot="1">
      <c r="A7" s="50"/>
      <c r="B7" s="493"/>
      <c r="C7" s="494"/>
      <c r="D7" s="482"/>
      <c r="E7" s="494"/>
      <c r="F7" s="482"/>
      <c r="G7" s="827" t="s">
        <v>795</v>
      </c>
      <c r="H7" s="827"/>
    </row>
    <row r="8" spans="1:8" ht="26.25" thickBot="1">
      <c r="A8" s="51" t="s">
        <v>603</v>
      </c>
      <c r="B8" s="52" t="s">
        <v>593</v>
      </c>
      <c r="C8" s="483" t="s">
        <v>530</v>
      </c>
      <c r="D8" s="484" t="s">
        <v>604</v>
      </c>
      <c r="E8" s="483" t="s">
        <v>530</v>
      </c>
      <c r="F8" s="484" t="s">
        <v>701</v>
      </c>
      <c r="G8" s="483" t="s">
        <v>530</v>
      </c>
      <c r="H8" s="484" t="s">
        <v>787</v>
      </c>
    </row>
    <row r="9" spans="1:8" ht="13.5" thickBot="1">
      <c r="A9" s="823"/>
      <c r="B9" s="824"/>
      <c r="C9" s="824"/>
      <c r="D9" s="825"/>
      <c r="E9" s="485"/>
      <c r="F9" s="486"/>
      <c r="G9" s="485"/>
      <c r="H9" s="487"/>
    </row>
    <row r="10" spans="1:8" ht="12.75">
      <c r="A10" s="549">
        <v>1</v>
      </c>
      <c r="B10" s="550" t="s">
        <v>658</v>
      </c>
      <c r="C10" s="488"/>
      <c r="D10" s="489">
        <f>C11+C12</f>
        <v>54942</v>
      </c>
      <c r="E10" s="489"/>
      <c r="F10" s="490">
        <f>E11+E12</f>
        <v>64017</v>
      </c>
      <c r="G10" s="489"/>
      <c r="H10" s="490">
        <f>G11+G12</f>
        <v>41784</v>
      </c>
    </row>
    <row r="11" spans="1:8" ht="12.75">
      <c r="A11" s="551"/>
      <c r="B11" s="552" t="s">
        <v>659</v>
      </c>
      <c r="C11" s="116">
        <v>48371</v>
      </c>
      <c r="D11" s="491"/>
      <c r="E11" s="116">
        <v>57446</v>
      </c>
      <c r="F11" s="118"/>
      <c r="G11" s="116">
        <v>35205</v>
      </c>
      <c r="H11" s="118"/>
    </row>
    <row r="12" spans="1:8" ht="12.75">
      <c r="A12" s="551"/>
      <c r="B12" s="552" t="s">
        <v>629</v>
      </c>
      <c r="C12" s="116">
        <v>6571</v>
      </c>
      <c r="D12" s="491"/>
      <c r="E12" s="116">
        <v>6571</v>
      </c>
      <c r="F12" s="118"/>
      <c r="G12" s="116">
        <v>6579</v>
      </c>
      <c r="H12" s="118"/>
    </row>
    <row r="13" spans="1:8" s="80" customFormat="1" ht="12.75">
      <c r="A13" s="551">
        <v>2</v>
      </c>
      <c r="B13" s="553" t="s">
        <v>725</v>
      </c>
      <c r="C13" s="115"/>
      <c r="D13" s="491">
        <v>0</v>
      </c>
      <c r="E13" s="115"/>
      <c r="F13" s="118">
        <v>20197</v>
      </c>
      <c r="G13" s="115"/>
      <c r="H13" s="118">
        <v>46142</v>
      </c>
    </row>
    <row r="14" spans="1:8" ht="12.75">
      <c r="A14" s="554">
        <v>3</v>
      </c>
      <c r="B14" s="114" t="s">
        <v>605</v>
      </c>
      <c r="C14" s="116"/>
      <c r="D14" s="115">
        <f>SUM(C15:C26)</f>
        <v>25642</v>
      </c>
      <c r="E14" s="115"/>
      <c r="F14" s="118">
        <f>SUM(E15:E26)</f>
        <v>24110</v>
      </c>
      <c r="G14" s="115"/>
      <c r="H14" s="118">
        <f>SUM(G15:G26)</f>
        <v>10671</v>
      </c>
    </row>
    <row r="15" spans="1:8" ht="12.75">
      <c r="A15" s="554"/>
      <c r="B15" s="555" t="s">
        <v>731</v>
      </c>
      <c r="C15" s="116">
        <v>0</v>
      </c>
      <c r="D15" s="115"/>
      <c r="E15" s="116">
        <v>0</v>
      </c>
      <c r="F15" s="118"/>
      <c r="G15" s="116">
        <v>400</v>
      </c>
      <c r="H15" s="118"/>
    </row>
    <row r="16" spans="1:8" ht="12.75">
      <c r="A16" s="554"/>
      <c r="B16" s="555" t="s">
        <v>606</v>
      </c>
      <c r="C16" s="116">
        <v>5100</v>
      </c>
      <c r="D16" s="116"/>
      <c r="E16" s="116">
        <v>5100</v>
      </c>
      <c r="F16" s="116"/>
      <c r="G16" s="116">
        <v>5300</v>
      </c>
      <c r="H16" s="116"/>
    </row>
    <row r="17" spans="1:8" ht="12.75">
      <c r="A17" s="554"/>
      <c r="B17" s="556" t="s">
        <v>607</v>
      </c>
      <c r="C17" s="116">
        <v>740</v>
      </c>
      <c r="D17" s="116"/>
      <c r="E17" s="116">
        <v>740</v>
      </c>
      <c r="F17" s="116"/>
      <c r="G17" s="116">
        <v>740</v>
      </c>
      <c r="H17" s="116"/>
    </row>
    <row r="18" spans="1:8" ht="12.75">
      <c r="A18" s="554"/>
      <c r="B18" s="556" t="s">
        <v>702</v>
      </c>
      <c r="C18" s="116">
        <v>2346</v>
      </c>
      <c r="D18" s="116"/>
      <c r="E18" s="116">
        <v>2346</v>
      </c>
      <c r="F18" s="116"/>
      <c r="G18" s="116">
        <v>1687</v>
      </c>
      <c r="H18" s="116"/>
    </row>
    <row r="19" spans="1:8" ht="12.75">
      <c r="A19" s="554"/>
      <c r="B19" s="556" t="s">
        <v>608</v>
      </c>
      <c r="C19" s="116">
        <v>4000</v>
      </c>
      <c r="D19" s="116"/>
      <c r="E19" s="116">
        <v>500</v>
      </c>
      <c r="F19" s="116"/>
      <c r="G19" s="116"/>
      <c r="H19" s="116"/>
    </row>
    <row r="20" spans="1:8" ht="12.75">
      <c r="A20" s="554"/>
      <c r="B20" s="556" t="s">
        <v>609</v>
      </c>
      <c r="C20" s="116">
        <v>650</v>
      </c>
      <c r="D20" s="116"/>
      <c r="E20" s="116">
        <v>650</v>
      </c>
      <c r="F20" s="116"/>
      <c r="G20" s="116"/>
      <c r="H20" s="116"/>
    </row>
    <row r="21" spans="1:8" ht="12.75">
      <c r="A21" s="554"/>
      <c r="B21" s="556" t="s">
        <v>610</v>
      </c>
      <c r="C21" s="116">
        <v>300</v>
      </c>
      <c r="D21" s="116"/>
      <c r="E21" s="116">
        <v>300</v>
      </c>
      <c r="F21" s="116"/>
      <c r="G21" s="116"/>
      <c r="H21" s="116"/>
    </row>
    <row r="22" spans="1:8" ht="12.75">
      <c r="A22" s="554"/>
      <c r="B22" s="556" t="s">
        <v>621</v>
      </c>
      <c r="C22" s="116">
        <v>1241</v>
      </c>
      <c r="D22" s="116"/>
      <c r="E22" s="116">
        <v>1241</v>
      </c>
      <c r="F22" s="116"/>
      <c r="G22" s="116">
        <v>1241</v>
      </c>
      <c r="H22" s="116"/>
    </row>
    <row r="23" spans="1:8" ht="12.75">
      <c r="A23" s="554"/>
      <c r="B23" s="556" t="s">
        <v>697</v>
      </c>
      <c r="C23" s="116">
        <v>11265</v>
      </c>
      <c r="D23" s="115"/>
      <c r="E23" s="116">
        <v>11265</v>
      </c>
      <c r="F23" s="115"/>
      <c r="G23" s="116"/>
      <c r="H23" s="115"/>
    </row>
    <row r="24" spans="1:8" ht="12.75">
      <c r="A24" s="554"/>
      <c r="B24" s="556" t="s">
        <v>704</v>
      </c>
      <c r="C24" s="116">
        <v>0</v>
      </c>
      <c r="D24" s="115"/>
      <c r="E24" s="116">
        <v>921</v>
      </c>
      <c r="F24" s="115"/>
      <c r="G24" s="116"/>
      <c r="H24" s="115"/>
    </row>
    <row r="25" spans="1:8" ht="25.5">
      <c r="A25" s="554"/>
      <c r="B25" s="556" t="s">
        <v>781</v>
      </c>
      <c r="C25" s="116">
        <v>0</v>
      </c>
      <c r="D25" s="115"/>
      <c r="E25" s="116">
        <v>0</v>
      </c>
      <c r="F25" s="115"/>
      <c r="G25" s="116">
        <v>256</v>
      </c>
      <c r="H25" s="115"/>
    </row>
    <row r="26" spans="1:8" ht="12.75">
      <c r="A26" s="554"/>
      <c r="B26" s="556" t="s">
        <v>786</v>
      </c>
      <c r="C26" s="116">
        <v>0</v>
      </c>
      <c r="D26" s="115"/>
      <c r="E26" s="116">
        <v>1047</v>
      </c>
      <c r="F26" s="115"/>
      <c r="G26" s="116">
        <v>1047</v>
      </c>
      <c r="H26" s="115"/>
    </row>
    <row r="27" spans="1:8" ht="12.75">
      <c r="A27" s="554">
        <v>4</v>
      </c>
      <c r="B27" s="114" t="s">
        <v>611</v>
      </c>
      <c r="C27" s="116"/>
      <c r="D27" s="115">
        <f>SUM(C28:C41)</f>
        <v>55352</v>
      </c>
      <c r="E27" s="115"/>
      <c r="F27" s="115">
        <f>SUM(E28:E41)</f>
        <v>0</v>
      </c>
      <c r="G27" s="115"/>
      <c r="H27" s="115">
        <f>SUM(G28:G41)</f>
        <v>0</v>
      </c>
    </row>
    <row r="28" spans="1:8" ht="12.75">
      <c r="A28" s="554"/>
      <c r="B28" s="555" t="s">
        <v>612</v>
      </c>
      <c r="C28" s="116">
        <v>9756</v>
      </c>
      <c r="D28" s="116"/>
      <c r="E28" s="116">
        <v>0</v>
      </c>
      <c r="F28" s="116"/>
      <c r="G28" s="116">
        <v>0</v>
      </c>
      <c r="H28" s="116"/>
    </row>
    <row r="29" spans="1:8" ht="12.75">
      <c r="A29" s="554"/>
      <c r="B29" s="556" t="s">
        <v>613</v>
      </c>
      <c r="C29" s="116">
        <v>4000</v>
      </c>
      <c r="D29" s="116"/>
      <c r="E29" s="116">
        <v>0</v>
      </c>
      <c r="F29" s="116"/>
      <c r="G29" s="116">
        <v>0</v>
      </c>
      <c r="H29" s="116"/>
    </row>
    <row r="30" spans="1:8" ht="12.75">
      <c r="A30" s="554"/>
      <c r="B30" s="555" t="s">
        <v>649</v>
      </c>
      <c r="C30" s="116">
        <v>8570</v>
      </c>
      <c r="D30" s="116"/>
      <c r="E30" s="116">
        <v>0</v>
      </c>
      <c r="F30" s="116"/>
      <c r="G30" s="116">
        <v>0</v>
      </c>
      <c r="H30" s="116"/>
    </row>
    <row r="31" spans="1:8" ht="12.75">
      <c r="A31" s="554"/>
      <c r="B31" s="555" t="s">
        <v>650</v>
      </c>
      <c r="C31" s="116">
        <v>7527</v>
      </c>
      <c r="D31" s="116"/>
      <c r="E31" s="116">
        <v>0</v>
      </c>
      <c r="F31" s="116"/>
      <c r="G31" s="116">
        <v>0</v>
      </c>
      <c r="H31" s="116"/>
    </row>
    <row r="32" spans="1:8" ht="12.75">
      <c r="A32" s="554"/>
      <c r="B32" s="556" t="s">
        <v>618</v>
      </c>
      <c r="C32" s="116">
        <v>5000</v>
      </c>
      <c r="D32" s="115"/>
      <c r="E32" s="116">
        <v>0</v>
      </c>
      <c r="F32" s="115"/>
      <c r="G32" s="116">
        <v>0</v>
      </c>
      <c r="H32" s="115"/>
    </row>
    <row r="33" spans="1:8" ht="12.75">
      <c r="A33" s="554"/>
      <c r="B33" s="556" t="s">
        <v>651</v>
      </c>
      <c r="C33" s="116">
        <v>5230</v>
      </c>
      <c r="D33" s="115"/>
      <c r="E33" s="116">
        <v>0</v>
      </c>
      <c r="F33" s="115"/>
      <c r="G33" s="116">
        <v>0</v>
      </c>
      <c r="H33" s="115"/>
    </row>
    <row r="34" spans="1:8" ht="12.75">
      <c r="A34" s="554"/>
      <c r="B34" s="556" t="s">
        <v>655</v>
      </c>
      <c r="C34" s="116">
        <v>5000</v>
      </c>
      <c r="D34" s="115"/>
      <c r="E34" s="116">
        <v>0</v>
      </c>
      <c r="F34" s="115"/>
      <c r="G34" s="116">
        <v>0</v>
      </c>
      <c r="H34" s="115"/>
    </row>
    <row r="35" spans="1:9" ht="12.75">
      <c r="A35" s="554"/>
      <c r="B35" s="556" t="s">
        <v>653</v>
      </c>
      <c r="C35" s="116">
        <v>3500</v>
      </c>
      <c r="D35" s="115"/>
      <c r="E35" s="116">
        <v>0</v>
      </c>
      <c r="F35" s="115"/>
      <c r="G35" s="116">
        <v>0</v>
      </c>
      <c r="H35" s="115"/>
      <c r="I35" s="151"/>
    </row>
    <row r="36" spans="1:8" ht="12.75">
      <c r="A36" s="554"/>
      <c r="B36" s="556" t="s">
        <v>652</v>
      </c>
      <c r="C36" s="116">
        <v>1995</v>
      </c>
      <c r="D36" s="115"/>
      <c r="E36" s="116">
        <v>0</v>
      </c>
      <c r="F36" s="115"/>
      <c r="G36" s="116">
        <v>0</v>
      </c>
      <c r="H36" s="115"/>
    </row>
    <row r="37" spans="1:8" ht="12.75">
      <c r="A37" s="554"/>
      <c r="B37" s="556" t="s">
        <v>654</v>
      </c>
      <c r="C37" s="116">
        <v>1332</v>
      </c>
      <c r="D37" s="115"/>
      <c r="E37" s="116">
        <v>0</v>
      </c>
      <c r="F37" s="115"/>
      <c r="G37" s="116">
        <v>0</v>
      </c>
      <c r="H37" s="115"/>
    </row>
    <row r="38" spans="1:8" ht="12.75">
      <c r="A38" s="554"/>
      <c r="B38" s="556" t="s">
        <v>619</v>
      </c>
      <c r="C38" s="116">
        <v>762</v>
      </c>
      <c r="D38" s="115"/>
      <c r="E38" s="116">
        <v>0</v>
      </c>
      <c r="F38" s="115"/>
      <c r="G38" s="116">
        <v>0</v>
      </c>
      <c r="H38" s="115"/>
    </row>
    <row r="39" spans="1:8" ht="12.75">
      <c r="A39" s="554"/>
      <c r="B39" s="556" t="s">
        <v>620</v>
      </c>
      <c r="C39" s="116">
        <v>2680</v>
      </c>
      <c r="D39" s="115"/>
      <c r="E39" s="116">
        <v>0</v>
      </c>
      <c r="F39" s="115"/>
      <c r="G39" s="116">
        <v>0</v>
      </c>
      <c r="H39" s="115"/>
    </row>
    <row r="40" spans="1:8" ht="12.75">
      <c r="A40" s="554"/>
      <c r="B40" s="556" t="s">
        <v>748</v>
      </c>
      <c r="C40" s="116">
        <v>0</v>
      </c>
      <c r="D40" s="115"/>
      <c r="E40" s="116">
        <v>0</v>
      </c>
      <c r="F40" s="115"/>
      <c r="G40" s="116">
        <v>0</v>
      </c>
      <c r="H40" s="115"/>
    </row>
    <row r="41" spans="1:11" ht="12.75">
      <c r="A41" s="554"/>
      <c r="B41" s="556" t="s">
        <v>749</v>
      </c>
      <c r="C41" s="116">
        <v>0</v>
      </c>
      <c r="D41" s="115"/>
      <c r="E41" s="116">
        <v>0</v>
      </c>
      <c r="F41" s="115"/>
      <c r="G41" s="116">
        <v>0</v>
      </c>
      <c r="H41" s="115"/>
      <c r="I41" s="151"/>
      <c r="J41" s="152"/>
      <c r="K41" s="151"/>
    </row>
    <row r="42" spans="1:8" ht="25.5">
      <c r="A42" s="554">
        <v>5</v>
      </c>
      <c r="B42" s="557" t="s">
        <v>684</v>
      </c>
      <c r="C42" s="115"/>
      <c r="D42" s="115">
        <v>12018</v>
      </c>
      <c r="E42" s="115"/>
      <c r="F42" s="115">
        <v>12018</v>
      </c>
      <c r="G42" s="115"/>
      <c r="H42" s="115">
        <v>14640</v>
      </c>
    </row>
    <row r="43" spans="1:8" ht="27.75" customHeight="1">
      <c r="A43" s="554">
        <v>6</v>
      </c>
      <c r="B43" s="114" t="s">
        <v>696</v>
      </c>
      <c r="C43" s="115"/>
      <c r="D43" s="115">
        <v>3664</v>
      </c>
      <c r="E43" s="115"/>
      <c r="F43" s="115">
        <v>3664</v>
      </c>
      <c r="G43" s="115"/>
      <c r="H43" s="115">
        <v>2505</v>
      </c>
    </row>
    <row r="44" spans="1:8" ht="12.75">
      <c r="A44" s="554">
        <v>7</v>
      </c>
      <c r="B44" s="557" t="s">
        <v>580</v>
      </c>
      <c r="C44" s="115"/>
      <c r="D44" s="115">
        <v>15000</v>
      </c>
      <c r="E44" s="115"/>
      <c r="F44" s="115">
        <v>0</v>
      </c>
      <c r="G44" s="115"/>
      <c r="H44" s="115">
        <v>0</v>
      </c>
    </row>
    <row r="45" spans="1:8" ht="12.75">
      <c r="A45" s="554">
        <v>8</v>
      </c>
      <c r="B45" s="114" t="s">
        <v>648</v>
      </c>
      <c r="C45" s="116"/>
      <c r="D45" s="115">
        <v>125884</v>
      </c>
      <c r="E45" s="116"/>
      <c r="F45" s="115">
        <v>125884</v>
      </c>
      <c r="G45" s="116"/>
      <c r="H45" s="115">
        <v>125019</v>
      </c>
    </row>
    <row r="46" spans="1:8" ht="12.75">
      <c r="A46" s="554">
        <v>9</v>
      </c>
      <c r="B46" s="558" t="s">
        <v>647</v>
      </c>
      <c r="C46" s="116"/>
      <c r="D46" s="115">
        <v>13250</v>
      </c>
      <c r="E46" s="116"/>
      <c r="F46" s="115">
        <v>26788</v>
      </c>
      <c r="G46" s="116"/>
      <c r="H46" s="115">
        <v>23896</v>
      </c>
    </row>
    <row r="47" spans="1:8" ht="25.5">
      <c r="A47" s="559">
        <v>10</v>
      </c>
      <c r="B47" s="558" t="s">
        <v>663</v>
      </c>
      <c r="C47" s="149"/>
      <c r="D47" s="115">
        <v>381264</v>
      </c>
      <c r="E47" s="149"/>
      <c r="F47" s="115">
        <v>327180</v>
      </c>
      <c r="G47" s="149"/>
      <c r="H47" s="115">
        <v>249711</v>
      </c>
    </row>
    <row r="48" spans="1:8" ht="12.75">
      <c r="A48" s="554">
        <v>11</v>
      </c>
      <c r="B48" s="114" t="s">
        <v>662</v>
      </c>
      <c r="C48" s="116"/>
      <c r="D48" s="115">
        <v>53162</v>
      </c>
      <c r="E48" s="116"/>
      <c r="F48" s="115">
        <v>53162</v>
      </c>
      <c r="G48" s="116"/>
      <c r="H48" s="115">
        <v>53202</v>
      </c>
    </row>
    <row r="49" spans="1:8" ht="12.75">
      <c r="A49" s="560">
        <v>12</v>
      </c>
      <c r="B49" s="114" t="s">
        <v>685</v>
      </c>
      <c r="C49" s="116"/>
      <c r="D49" s="115">
        <v>1507777</v>
      </c>
      <c r="E49" s="116"/>
      <c r="F49" s="115">
        <v>1504161</v>
      </c>
      <c r="G49" s="116"/>
      <c r="H49" s="115">
        <v>1457511</v>
      </c>
    </row>
    <row r="50" spans="1:8" ht="12.75">
      <c r="A50" s="561">
        <v>13</v>
      </c>
      <c r="B50" s="562" t="s">
        <v>750</v>
      </c>
      <c r="C50" s="149"/>
      <c r="D50" s="480">
        <v>0</v>
      </c>
      <c r="E50" s="149"/>
      <c r="F50" s="480">
        <v>0</v>
      </c>
      <c r="G50" s="149"/>
      <c r="H50" s="480">
        <v>0</v>
      </c>
    </row>
    <row r="51" spans="1:8" ht="12.75">
      <c r="A51" s="561">
        <v>14</v>
      </c>
      <c r="B51" s="562" t="s">
        <v>236</v>
      </c>
      <c r="C51" s="149"/>
      <c r="D51" s="480">
        <v>0</v>
      </c>
      <c r="E51" s="149"/>
      <c r="F51" s="480">
        <v>0</v>
      </c>
      <c r="G51" s="149"/>
      <c r="H51" s="480">
        <v>410</v>
      </c>
    </row>
    <row r="52" spans="1:8" ht="13.5" thickBot="1">
      <c r="A52" s="563">
        <v>15</v>
      </c>
      <c r="B52" s="564" t="s">
        <v>235</v>
      </c>
      <c r="C52" s="150"/>
      <c r="D52" s="117">
        <v>0</v>
      </c>
      <c r="E52" s="150"/>
      <c r="F52" s="117">
        <v>42070</v>
      </c>
      <c r="G52" s="150"/>
      <c r="H52" s="117">
        <v>41024</v>
      </c>
    </row>
    <row r="53" spans="1:8" ht="13.5" thickBot="1">
      <c r="A53" s="917" t="s">
        <v>614</v>
      </c>
      <c r="B53" s="918"/>
      <c r="C53" s="112"/>
      <c r="D53" s="113">
        <f>D10+D14+D27+D42+D43+D44+D45+D46+D47+D48+D50+D13+D52+D49+D51</f>
        <v>2247955</v>
      </c>
      <c r="E53" s="113"/>
      <c r="F53" s="113">
        <f>F10+F14+F27+F42+F43+F44+F45+F46+F47+F48+F50+F13+F52+F49+F51</f>
        <v>2203251</v>
      </c>
      <c r="G53" s="113"/>
      <c r="H53" s="113">
        <f>H10+H14+H27+H42+H43+H44+H45+H46+H47+H48+H50+H13+H52+H49+H51</f>
        <v>2066515</v>
      </c>
    </row>
    <row r="54" spans="1:2" ht="12.75">
      <c r="A54" s="565"/>
      <c r="B54" s="565"/>
    </row>
    <row r="55" spans="1:2" ht="12.75">
      <c r="A55" s="565"/>
      <c r="B55" s="565"/>
    </row>
    <row r="56" spans="1:2" ht="12.75">
      <c r="A56" s="565"/>
      <c r="B56" s="565"/>
    </row>
    <row r="57" spans="1:2" ht="12.75">
      <c r="A57" s="565"/>
      <c r="B57" s="565"/>
    </row>
    <row r="58" spans="1:2" ht="12.75">
      <c r="A58" s="565"/>
      <c r="B58" s="565"/>
    </row>
    <row r="59" spans="1:2" ht="12.75">
      <c r="A59" s="565"/>
      <c r="B59" s="565"/>
    </row>
    <row r="60" spans="1:2" ht="12.75">
      <c r="A60" s="565"/>
      <c r="B60" s="565"/>
    </row>
    <row r="61" spans="1:2" ht="12.75">
      <c r="A61" s="565"/>
      <c r="B61" s="565"/>
    </row>
    <row r="62" spans="1:2" ht="12.75">
      <c r="A62" s="565"/>
      <c r="B62" s="565"/>
    </row>
    <row r="63" spans="1:2" ht="12.75">
      <c r="A63" s="565"/>
      <c r="B63" s="565"/>
    </row>
    <row r="64" spans="1:2" ht="12.75">
      <c r="A64" s="565"/>
      <c r="B64" s="565"/>
    </row>
    <row r="65" spans="1:2" ht="12.75">
      <c r="A65" s="565"/>
      <c r="B65" s="565"/>
    </row>
    <row r="66" spans="1:2" ht="12.75">
      <c r="A66" s="565"/>
      <c r="B66" s="565"/>
    </row>
    <row r="67" spans="1:2" ht="12.75">
      <c r="A67" s="565"/>
      <c r="B67" s="565"/>
    </row>
    <row r="68" spans="1:2" ht="12.75">
      <c r="A68" s="565"/>
      <c r="B68" s="565"/>
    </row>
    <row r="69" spans="1:2" ht="12.75">
      <c r="A69" s="565"/>
      <c r="B69" s="565"/>
    </row>
    <row r="70" spans="1:2" ht="12.75">
      <c r="A70" s="565"/>
      <c r="B70" s="565"/>
    </row>
    <row r="71" spans="1:2" ht="12.75">
      <c r="A71" s="565"/>
      <c r="B71" s="565"/>
    </row>
    <row r="72" spans="1:2" ht="12.75">
      <c r="A72" s="565"/>
      <c r="B72" s="565"/>
    </row>
    <row r="73" spans="1:2" ht="12.75">
      <c r="A73" s="565"/>
      <c r="B73" s="565"/>
    </row>
    <row r="74" spans="1:2" ht="12.75">
      <c r="A74" s="565"/>
      <c r="B74" s="565"/>
    </row>
    <row r="75" spans="1:2" ht="12.75">
      <c r="A75" s="565"/>
      <c r="B75" s="565"/>
    </row>
    <row r="76" spans="1:2" ht="12.75">
      <c r="A76" s="565"/>
      <c r="B76" s="565"/>
    </row>
    <row r="77" spans="1:2" ht="12.75">
      <c r="A77" s="565"/>
      <c r="B77" s="565"/>
    </row>
    <row r="78" spans="1:2" ht="12.75">
      <c r="A78" s="565"/>
      <c r="B78" s="565"/>
    </row>
    <row r="79" spans="1:2" ht="12.75">
      <c r="A79" s="565"/>
      <c r="B79" s="565"/>
    </row>
    <row r="80" spans="1:2" ht="12.75">
      <c r="A80" s="565"/>
      <c r="B80" s="565"/>
    </row>
    <row r="81" spans="1:2" ht="12.75">
      <c r="A81" s="565"/>
      <c r="B81" s="565"/>
    </row>
    <row r="82" spans="1:2" ht="12.75">
      <c r="A82" s="565"/>
      <c r="B82" s="565"/>
    </row>
    <row r="83" spans="1:2" ht="12.75">
      <c r="A83" s="565"/>
      <c r="B83" s="565"/>
    </row>
    <row r="84" spans="1:2" ht="12.75">
      <c r="A84" s="565"/>
      <c r="B84" s="565"/>
    </row>
    <row r="85" spans="1:2" ht="12.75">
      <c r="A85" s="565"/>
      <c r="B85" s="565"/>
    </row>
    <row r="86" spans="1:2" ht="12.75">
      <c r="A86" s="565"/>
      <c r="B86" s="565"/>
    </row>
    <row r="87" spans="1:2" ht="12.75">
      <c r="A87" s="565"/>
      <c r="B87" s="565"/>
    </row>
    <row r="88" spans="1:2" ht="12.75">
      <c r="A88" s="565"/>
      <c r="B88" s="565"/>
    </row>
    <row r="89" spans="1:2" ht="12.75">
      <c r="A89" s="565"/>
      <c r="B89" s="565"/>
    </row>
    <row r="90" spans="1:2" ht="12.75">
      <c r="A90" s="565"/>
      <c r="B90" s="565"/>
    </row>
    <row r="91" spans="1:2" ht="12.75">
      <c r="A91" s="565"/>
      <c r="B91" s="565"/>
    </row>
    <row r="92" spans="1:2" ht="12.75">
      <c r="A92" s="565"/>
      <c r="B92" s="565"/>
    </row>
    <row r="93" spans="1:2" ht="12.75">
      <c r="A93" s="565"/>
      <c r="B93" s="565"/>
    </row>
    <row r="94" spans="1:2" ht="12.75">
      <c r="A94" s="565"/>
      <c r="B94" s="565"/>
    </row>
    <row r="95" spans="1:2" ht="12.75">
      <c r="A95" s="565"/>
      <c r="B95" s="565"/>
    </row>
    <row r="96" spans="1:2" ht="12.75">
      <c r="A96" s="565"/>
      <c r="B96" s="565"/>
    </row>
    <row r="97" spans="1:2" ht="12.75">
      <c r="A97" s="565"/>
      <c r="B97" s="565"/>
    </row>
  </sheetData>
  <mergeCells count="7">
    <mergeCell ref="A1:H1"/>
    <mergeCell ref="G7:H7"/>
    <mergeCell ref="A9:D9"/>
    <mergeCell ref="A53:B53"/>
    <mergeCell ref="A3:H3"/>
    <mergeCell ref="A4:H4"/>
    <mergeCell ref="A5:G5"/>
  </mergeCells>
  <printOptions/>
  <pageMargins left="0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62"/>
  <sheetViews>
    <sheetView view="pageBreakPreview" zoomScale="60" workbookViewId="0" topLeftCell="A1">
      <selection activeCell="A1" sqref="A1:E58"/>
    </sheetView>
  </sheetViews>
  <sheetFormatPr defaultColWidth="9.140625" defaultRowHeight="12.75"/>
  <cols>
    <col min="1" max="1" width="28.28125" style="244" customWidth="1"/>
    <col min="2" max="2" width="13.8515625" style="244" customWidth="1"/>
    <col min="3" max="3" width="3.28125" style="244" customWidth="1"/>
    <col min="4" max="4" width="24.57421875" style="244" customWidth="1"/>
    <col min="5" max="5" width="16.57421875" style="244" customWidth="1"/>
    <col min="6" max="16384" width="11.7109375" style="244" customWidth="1"/>
  </cols>
  <sheetData>
    <row r="1" spans="1:6" s="239" customFormat="1" ht="12.75">
      <c r="A1" s="742" t="s">
        <v>325</v>
      </c>
      <c r="B1" s="742"/>
      <c r="C1" s="742"/>
      <c r="D1" s="742"/>
      <c r="E1" s="742"/>
      <c r="F1" s="71"/>
    </row>
    <row r="2" spans="1:5" s="239" customFormat="1" ht="12.75">
      <c r="A2" s="919" t="s">
        <v>799</v>
      </c>
      <c r="B2" s="919"/>
      <c r="C2" s="919"/>
      <c r="D2" s="919"/>
      <c r="E2" s="919"/>
    </row>
    <row r="3" spans="1:5" s="239" customFormat="1" ht="12.75">
      <c r="A3" s="919" t="s">
        <v>509</v>
      </c>
      <c r="B3" s="919"/>
      <c r="C3" s="919"/>
      <c r="D3" s="919"/>
      <c r="E3" s="919"/>
    </row>
    <row r="4" spans="1:5" s="239" customFormat="1" ht="12.75">
      <c r="A4" s="617"/>
      <c r="B4" s="618"/>
      <c r="C4" s="618"/>
      <c r="D4" s="618"/>
      <c r="E4" s="619" t="s">
        <v>800</v>
      </c>
    </row>
    <row r="5" spans="1:5" s="239" customFormat="1" ht="12.75">
      <c r="A5" s="920" t="s">
        <v>801</v>
      </c>
      <c r="B5" s="920"/>
      <c r="C5" s="920"/>
      <c r="D5" s="920"/>
      <c r="E5" s="920"/>
    </row>
    <row r="6" spans="1:5" s="239" customFormat="1" ht="12.75">
      <c r="A6" s="920" t="s">
        <v>802</v>
      </c>
      <c r="B6" s="920"/>
      <c r="C6" s="620"/>
      <c r="D6" s="920" t="s">
        <v>803</v>
      </c>
      <c r="E6" s="920"/>
    </row>
    <row r="7" spans="1:5" s="239" customFormat="1" ht="12.75">
      <c r="A7" s="617"/>
      <c r="B7" s="618"/>
      <c r="C7" s="618"/>
      <c r="D7" s="618"/>
      <c r="E7" s="618"/>
    </row>
    <row r="8" spans="1:5" s="239" customFormat="1" ht="12.75">
      <c r="A8" s="621" t="s">
        <v>804</v>
      </c>
      <c r="B8" s="622">
        <v>915401</v>
      </c>
      <c r="C8" s="618"/>
      <c r="D8" s="618" t="s">
        <v>805</v>
      </c>
      <c r="E8" s="622">
        <v>931159</v>
      </c>
    </row>
    <row r="9" spans="1:5" s="239" customFormat="1" ht="12.75">
      <c r="A9" s="621" t="s">
        <v>806</v>
      </c>
      <c r="B9" s="622">
        <v>366315</v>
      </c>
      <c r="C9" s="618"/>
      <c r="D9" s="618" t="s">
        <v>807</v>
      </c>
      <c r="E9" s="622">
        <v>246653</v>
      </c>
    </row>
    <row r="10" spans="1:5" s="239" customFormat="1" ht="12.75">
      <c r="A10" s="621" t="s">
        <v>808</v>
      </c>
      <c r="B10" s="622">
        <v>291595</v>
      </c>
      <c r="C10" s="618"/>
      <c r="D10" s="618" t="s">
        <v>742</v>
      </c>
      <c r="E10" s="622">
        <v>547587</v>
      </c>
    </row>
    <row r="11" spans="1:5" s="239" customFormat="1" ht="12.75">
      <c r="A11" s="621" t="s">
        <v>809</v>
      </c>
      <c r="B11" s="622">
        <v>90410</v>
      </c>
      <c r="C11" s="618"/>
      <c r="D11" s="618" t="s">
        <v>810</v>
      </c>
      <c r="E11" s="622">
        <v>46120</v>
      </c>
    </row>
    <row r="12" spans="1:5" s="239" customFormat="1" ht="12.75">
      <c r="A12" s="621" t="s">
        <v>811</v>
      </c>
      <c r="B12" s="622">
        <v>25611</v>
      </c>
      <c r="C12" s="618"/>
      <c r="D12" s="618" t="s">
        <v>812</v>
      </c>
      <c r="E12" s="622">
        <v>82688</v>
      </c>
    </row>
    <row r="13" spans="1:5" s="239" customFormat="1" ht="12.75">
      <c r="A13" s="621" t="s">
        <v>813</v>
      </c>
      <c r="B13" s="622">
        <v>316474</v>
      </c>
      <c r="C13" s="618"/>
      <c r="D13" s="618" t="s">
        <v>814</v>
      </c>
      <c r="E13" s="622">
        <v>172411</v>
      </c>
    </row>
    <row r="14" spans="1:5" s="239" customFormat="1" ht="12.75">
      <c r="A14" s="618" t="s">
        <v>815</v>
      </c>
      <c r="B14" s="622">
        <v>253288</v>
      </c>
      <c r="C14" s="618"/>
      <c r="D14" s="623" t="s">
        <v>816</v>
      </c>
      <c r="E14" s="622">
        <v>230998</v>
      </c>
    </row>
    <row r="15" spans="1:5" s="239" customFormat="1" ht="12.75">
      <c r="A15" s="621" t="s">
        <v>817</v>
      </c>
      <c r="B15" s="622">
        <v>26035</v>
      </c>
      <c r="C15" s="618"/>
      <c r="D15" s="618" t="s">
        <v>818</v>
      </c>
      <c r="E15" s="622"/>
    </row>
    <row r="16" spans="1:5" s="239" customFormat="1" ht="12.75">
      <c r="A16" s="621" t="s">
        <v>819</v>
      </c>
      <c r="B16" s="622">
        <v>27056</v>
      </c>
      <c r="C16" s="618"/>
      <c r="D16" s="618" t="s">
        <v>820</v>
      </c>
      <c r="E16" s="622">
        <v>410</v>
      </c>
    </row>
    <row r="17" spans="1:5" s="239" customFormat="1" ht="12.75">
      <c r="A17" s="621" t="s">
        <v>820</v>
      </c>
      <c r="B17" s="622">
        <v>599</v>
      </c>
      <c r="C17" s="618"/>
      <c r="D17" s="618" t="s">
        <v>470</v>
      </c>
      <c r="E17" s="622"/>
    </row>
    <row r="18" spans="1:5" s="241" customFormat="1" ht="12.75">
      <c r="A18" s="624" t="s">
        <v>739</v>
      </c>
      <c r="B18" s="625">
        <f>SUM(B8:B17)</f>
        <v>2312784</v>
      </c>
      <c r="C18" s="626"/>
      <c r="D18" s="626"/>
      <c r="E18" s="625"/>
    </row>
    <row r="19" spans="1:5" s="241" customFormat="1" ht="12.75">
      <c r="A19" s="621" t="s">
        <v>821</v>
      </c>
      <c r="B19" s="622">
        <v>1290</v>
      </c>
      <c r="C19" s="626"/>
      <c r="D19" s="626" t="s">
        <v>614</v>
      </c>
      <c r="E19" s="625">
        <f>SUM(E8:E17)</f>
        <v>2258026</v>
      </c>
    </row>
    <row r="20" spans="1:8" s="239" customFormat="1" ht="12.75">
      <c r="A20" s="618" t="s">
        <v>822</v>
      </c>
      <c r="B20" s="622">
        <v>-84129</v>
      </c>
      <c r="C20" s="618"/>
      <c r="D20" s="618" t="s">
        <v>823</v>
      </c>
      <c r="E20" s="622">
        <v>90791</v>
      </c>
      <c r="G20" s="921"/>
      <c r="H20" s="921"/>
    </row>
    <row r="21" spans="1:8" s="239" customFormat="1" ht="12.75">
      <c r="A21" s="618" t="s">
        <v>824</v>
      </c>
      <c r="B21" s="622">
        <v>89854</v>
      </c>
      <c r="C21" s="618"/>
      <c r="D21" s="618" t="s">
        <v>825</v>
      </c>
      <c r="E21" s="622">
        <v>-61832</v>
      </c>
      <c r="G21" s="921"/>
      <c r="H21" s="921"/>
    </row>
    <row r="22" spans="1:9" s="239" customFormat="1" ht="12.75">
      <c r="A22" s="618" t="s">
        <v>826</v>
      </c>
      <c r="B22" s="622">
        <v>-16885</v>
      </c>
      <c r="C22" s="618"/>
      <c r="D22" s="618" t="s">
        <v>827</v>
      </c>
      <c r="E22" s="622">
        <v>15929</v>
      </c>
      <c r="G22" s="922"/>
      <c r="H22" s="922"/>
      <c r="I22" s="923"/>
    </row>
    <row r="23" spans="1:9" s="239" customFormat="1" ht="12.75">
      <c r="A23" s="627" t="s">
        <v>828</v>
      </c>
      <c r="B23" s="628">
        <f>SUM(B18:B22)</f>
        <v>2302914</v>
      </c>
      <c r="C23" s="627"/>
      <c r="D23" s="627" t="s">
        <v>828</v>
      </c>
      <c r="E23" s="629">
        <f>SUM(E19:E22)</f>
        <v>2302914</v>
      </c>
      <c r="G23" s="922"/>
      <c r="H23" s="922"/>
      <c r="I23" s="923"/>
    </row>
    <row r="24" spans="1:5" s="239" customFormat="1" ht="12.75">
      <c r="A24" s="618"/>
      <c r="B24" s="622"/>
      <c r="C24" s="618"/>
      <c r="D24" s="618"/>
      <c r="E24" s="630"/>
    </row>
    <row r="25" spans="1:5" s="239" customFormat="1" ht="12.75">
      <c r="A25" s="920" t="s">
        <v>829</v>
      </c>
      <c r="B25" s="920"/>
      <c r="C25" s="920"/>
      <c r="D25" s="920"/>
      <c r="E25" s="920"/>
    </row>
    <row r="26" spans="1:7" s="239" customFormat="1" ht="13.5" customHeight="1">
      <c r="A26" s="618"/>
      <c r="B26" s="631"/>
      <c r="C26" s="631"/>
      <c r="D26" s="618"/>
      <c r="E26" s="618"/>
      <c r="G26" s="240"/>
    </row>
    <row r="27" spans="1:5" s="239" customFormat="1" ht="13.5" customHeight="1">
      <c r="A27" s="621" t="s">
        <v>804</v>
      </c>
      <c r="B27" s="632">
        <v>915401</v>
      </c>
      <c r="C27" s="632"/>
      <c r="D27" s="618" t="s">
        <v>805</v>
      </c>
      <c r="E27" s="622">
        <v>931159</v>
      </c>
    </row>
    <row r="28" spans="1:5" s="239" customFormat="1" ht="13.5" customHeight="1">
      <c r="A28" s="621" t="s">
        <v>806</v>
      </c>
      <c r="B28" s="632">
        <v>366315</v>
      </c>
      <c r="C28" s="632"/>
      <c r="D28" s="618" t="s">
        <v>807</v>
      </c>
      <c r="E28" s="622">
        <v>246653</v>
      </c>
    </row>
    <row r="29" spans="1:5" s="239" customFormat="1" ht="13.5" customHeight="1">
      <c r="A29" s="621" t="s">
        <v>808</v>
      </c>
      <c r="B29" s="632">
        <v>264595</v>
      </c>
      <c r="C29" s="632"/>
      <c r="D29" s="618" t="s">
        <v>742</v>
      </c>
      <c r="E29" s="622">
        <v>547587</v>
      </c>
    </row>
    <row r="30" spans="1:5" s="239" customFormat="1" ht="13.5" customHeight="1">
      <c r="A30" s="621" t="s">
        <v>830</v>
      </c>
      <c r="B30" s="632">
        <v>90410</v>
      </c>
      <c r="C30" s="632"/>
      <c r="D30" s="618" t="s">
        <v>831</v>
      </c>
      <c r="E30" s="622">
        <v>46120</v>
      </c>
    </row>
    <row r="31" spans="1:5" s="239" customFormat="1" ht="13.5" customHeight="1">
      <c r="A31" s="621" t="s">
        <v>832</v>
      </c>
      <c r="B31" s="632">
        <v>25611</v>
      </c>
      <c r="C31" s="632"/>
      <c r="D31" s="618" t="s">
        <v>814</v>
      </c>
      <c r="E31" s="622">
        <v>172411</v>
      </c>
    </row>
    <row r="32" spans="1:5" s="239" customFormat="1" ht="13.5" customHeight="1">
      <c r="A32" s="621" t="s">
        <v>813</v>
      </c>
      <c r="B32" s="632">
        <v>183863</v>
      </c>
      <c r="C32" s="632"/>
      <c r="D32" s="618" t="s">
        <v>833</v>
      </c>
      <c r="E32" s="622"/>
    </row>
    <row r="33" spans="1:5" s="239" customFormat="1" ht="13.5" customHeight="1">
      <c r="A33" s="618" t="s">
        <v>815</v>
      </c>
      <c r="B33" s="632">
        <v>87097</v>
      </c>
      <c r="C33" s="632"/>
      <c r="D33" s="618" t="s">
        <v>834</v>
      </c>
      <c r="E33" s="622">
        <v>410</v>
      </c>
    </row>
    <row r="34" spans="1:5" s="239" customFormat="1" ht="13.5" customHeight="1">
      <c r="A34" s="621" t="s">
        <v>835</v>
      </c>
      <c r="B34" s="632">
        <v>26035</v>
      </c>
      <c r="C34" s="632"/>
      <c r="D34" s="618" t="s">
        <v>470</v>
      </c>
      <c r="E34" s="622"/>
    </row>
    <row r="35" spans="1:5" s="239" customFormat="1" ht="13.5" customHeight="1">
      <c r="A35" s="621" t="s">
        <v>819</v>
      </c>
      <c r="B35" s="632">
        <v>27056</v>
      </c>
      <c r="C35" s="632"/>
      <c r="D35" s="626" t="s">
        <v>614</v>
      </c>
      <c r="E35" s="625">
        <f>SUM(E27:E34)</f>
        <v>1944340</v>
      </c>
    </row>
    <row r="36" spans="1:5" s="239" customFormat="1" ht="13.5" customHeight="1">
      <c r="A36" s="621" t="s">
        <v>834</v>
      </c>
      <c r="B36" s="632">
        <v>430</v>
      </c>
      <c r="C36" s="632"/>
      <c r="D36" s="618" t="s">
        <v>823</v>
      </c>
      <c r="E36" s="622">
        <v>90791</v>
      </c>
    </row>
    <row r="37" spans="1:5" s="239" customFormat="1" ht="13.5" customHeight="1">
      <c r="A37" s="624" t="s">
        <v>739</v>
      </c>
      <c r="B37" s="633">
        <f>SUM(B27:B36)</f>
        <v>1986813</v>
      </c>
      <c r="C37" s="632"/>
      <c r="D37" s="618" t="s">
        <v>836</v>
      </c>
      <c r="E37" s="622">
        <v>16396</v>
      </c>
    </row>
    <row r="38" spans="1:5" s="241" customFormat="1" ht="13.5" customHeight="1">
      <c r="A38" s="621" t="s">
        <v>821</v>
      </c>
      <c r="B38" s="632">
        <v>1290</v>
      </c>
      <c r="C38" s="633"/>
      <c r="D38" s="618" t="s">
        <v>827</v>
      </c>
      <c r="E38" s="622">
        <v>15929</v>
      </c>
    </row>
    <row r="39" spans="1:5" s="241" customFormat="1" ht="13.5" customHeight="1">
      <c r="A39" s="618" t="s">
        <v>822</v>
      </c>
      <c r="B39" s="632"/>
      <c r="C39" s="633"/>
      <c r="D39" s="618"/>
      <c r="E39" s="622"/>
    </row>
    <row r="40" spans="1:5" s="241" customFormat="1" ht="13.5" customHeight="1">
      <c r="A40" s="618" t="s">
        <v>824</v>
      </c>
      <c r="B40" s="632"/>
      <c r="C40" s="633"/>
      <c r="D40" s="618"/>
      <c r="E40" s="622"/>
    </row>
    <row r="41" spans="1:5" s="239" customFormat="1" ht="13.5" customHeight="1">
      <c r="A41" s="621" t="s">
        <v>837</v>
      </c>
      <c r="B41" s="632">
        <v>-16885</v>
      </c>
      <c r="C41" s="632"/>
      <c r="D41" s="626"/>
      <c r="E41" s="625"/>
    </row>
    <row r="42" spans="1:5" s="239" customFormat="1" ht="13.5" customHeight="1">
      <c r="A42" s="627" t="s">
        <v>828</v>
      </c>
      <c r="B42" s="634">
        <f>SUM(B37:B41)</f>
        <v>1971218</v>
      </c>
      <c r="C42" s="634"/>
      <c r="D42" s="627" t="s">
        <v>828</v>
      </c>
      <c r="E42" s="628">
        <f>SUM(E35:E37)</f>
        <v>2051527</v>
      </c>
    </row>
    <row r="43" spans="1:5" s="239" customFormat="1" ht="13.5" customHeight="1">
      <c r="A43" s="618"/>
      <c r="B43" s="631"/>
      <c r="C43" s="631"/>
      <c r="D43" s="618"/>
      <c r="E43" s="618"/>
    </row>
    <row r="44" spans="1:5" s="239" customFormat="1" ht="12.75">
      <c r="A44" s="920" t="s">
        <v>838</v>
      </c>
      <c r="B44" s="920"/>
      <c r="C44" s="920"/>
      <c r="D44" s="920"/>
      <c r="E44" s="920"/>
    </row>
    <row r="45" spans="1:5" s="239" customFormat="1" ht="12.75">
      <c r="A45" s="618"/>
      <c r="B45" s="631"/>
      <c r="C45" s="631"/>
      <c r="D45" s="618"/>
      <c r="E45" s="618"/>
    </row>
    <row r="46" spans="1:5" s="239" customFormat="1" ht="12.75">
      <c r="A46" s="621" t="s">
        <v>804</v>
      </c>
      <c r="B46" s="632"/>
      <c r="C46" s="632"/>
      <c r="D46" s="618" t="s">
        <v>839</v>
      </c>
      <c r="E46" s="622">
        <v>156262</v>
      </c>
    </row>
    <row r="47" spans="1:7" s="239" customFormat="1" ht="14.25" customHeight="1">
      <c r="A47" s="618" t="s">
        <v>840</v>
      </c>
      <c r="B47" s="632"/>
      <c r="C47" s="632"/>
      <c r="D47" s="618" t="s">
        <v>834</v>
      </c>
      <c r="E47" s="622">
        <v>0</v>
      </c>
      <c r="G47" s="243"/>
    </row>
    <row r="48" spans="1:5" s="239" customFormat="1" ht="14.25" customHeight="1">
      <c r="A48" s="618" t="s">
        <v>841</v>
      </c>
      <c r="B48" s="632"/>
      <c r="C48" s="632"/>
      <c r="D48" s="618" t="s">
        <v>598</v>
      </c>
      <c r="E48" s="622">
        <v>82688</v>
      </c>
    </row>
    <row r="49" spans="1:5" s="239" customFormat="1" ht="14.25" customHeight="1">
      <c r="A49" s="618" t="s">
        <v>842</v>
      </c>
      <c r="B49" s="632">
        <v>27000</v>
      </c>
      <c r="C49" s="632"/>
      <c r="D49" s="618" t="s">
        <v>843</v>
      </c>
      <c r="E49" s="622">
        <v>0</v>
      </c>
    </row>
    <row r="50" spans="1:5" s="239" customFormat="1" ht="14.25" customHeight="1">
      <c r="A50" s="618" t="s">
        <v>844</v>
      </c>
      <c r="B50" s="632">
        <v>132611</v>
      </c>
      <c r="C50" s="632"/>
      <c r="D50" s="618" t="s">
        <v>845</v>
      </c>
      <c r="E50" s="622">
        <v>53202</v>
      </c>
    </row>
    <row r="51" spans="1:5" s="239" customFormat="1" ht="14.25" customHeight="1">
      <c r="A51" s="618" t="s">
        <v>846</v>
      </c>
      <c r="B51" s="632">
        <v>166191</v>
      </c>
      <c r="C51" s="632"/>
      <c r="D51" s="618" t="s">
        <v>847</v>
      </c>
      <c r="E51" s="622">
        <v>10761</v>
      </c>
    </row>
    <row r="52" spans="1:5" s="239" customFormat="1" ht="14.25" customHeight="1">
      <c r="A52" s="618" t="s">
        <v>817</v>
      </c>
      <c r="B52" s="632"/>
      <c r="C52" s="632"/>
      <c r="D52" s="618" t="s">
        <v>848</v>
      </c>
      <c r="E52" s="622">
        <v>10773</v>
      </c>
    </row>
    <row r="53" spans="1:5" s="239" customFormat="1" ht="14.25" customHeight="1">
      <c r="A53" s="618" t="s">
        <v>849</v>
      </c>
      <c r="B53" s="632"/>
      <c r="C53" s="632"/>
      <c r="D53" s="626" t="s">
        <v>850</v>
      </c>
      <c r="E53" s="625">
        <f>SUM(E46:E52)</f>
        <v>313686</v>
      </c>
    </row>
    <row r="54" spans="1:5" s="239" customFormat="1" ht="14.25" customHeight="1">
      <c r="A54" s="618" t="s">
        <v>819</v>
      </c>
      <c r="B54" s="632">
        <v>0</v>
      </c>
      <c r="C54" s="632"/>
      <c r="D54" s="618"/>
      <c r="E54" s="622"/>
    </row>
    <row r="55" spans="1:5" s="239" customFormat="1" ht="14.25" customHeight="1">
      <c r="A55" s="618" t="s">
        <v>834</v>
      </c>
      <c r="B55" s="632">
        <v>169</v>
      </c>
      <c r="C55" s="632"/>
      <c r="D55" s="618"/>
      <c r="E55" s="622"/>
    </row>
    <row r="56" spans="1:5" s="239" customFormat="1" ht="14.25" customHeight="1">
      <c r="A56" s="624" t="s">
        <v>739</v>
      </c>
      <c r="B56" s="633">
        <f>SUM(B46:B55)</f>
        <v>325971</v>
      </c>
      <c r="C56" s="632"/>
      <c r="D56" s="618" t="s">
        <v>827</v>
      </c>
      <c r="E56" s="622"/>
    </row>
    <row r="57" spans="1:5" s="239" customFormat="1" ht="14.25" customHeight="1">
      <c r="A57" s="621"/>
      <c r="B57" s="632"/>
      <c r="C57" s="632"/>
      <c r="D57" s="618"/>
      <c r="E57" s="622"/>
    </row>
    <row r="58" spans="1:5" s="239" customFormat="1" ht="16.5" customHeight="1">
      <c r="A58" s="635" t="s">
        <v>851</v>
      </c>
      <c r="B58" s="636">
        <f>SUM(B56:B57)</f>
        <v>325971</v>
      </c>
      <c r="C58" s="636"/>
      <c r="D58" s="635" t="s">
        <v>735</v>
      </c>
      <c r="E58" s="636">
        <f>SUM(E53:E56)</f>
        <v>313686</v>
      </c>
    </row>
    <row r="59" spans="2:3" s="239" customFormat="1" ht="12.75">
      <c r="B59" s="242"/>
      <c r="C59" s="242"/>
    </row>
    <row r="60" s="239" customFormat="1" ht="12.75"/>
    <row r="61" s="239" customFormat="1" ht="12.75"/>
    <row r="62" spans="1:5" s="239" customFormat="1" ht="20.25">
      <c r="A62" s="495"/>
      <c r="B62" s="495"/>
      <c r="C62" s="495"/>
      <c r="D62" s="495"/>
      <c r="E62" s="495"/>
    </row>
    <row r="63" s="239" customFormat="1" ht="12.75"/>
    <row r="64" s="239" customFormat="1" ht="12.75"/>
    <row r="65" s="239" customFormat="1" ht="12.75"/>
    <row r="66" s="239" customFormat="1" ht="12.75"/>
    <row r="67" s="239" customFormat="1" ht="12.75"/>
    <row r="68" s="239" customFormat="1" ht="12.75"/>
    <row r="69" s="239" customFormat="1" ht="12.75"/>
    <row r="70" s="239" customFormat="1" ht="12.75"/>
    <row r="71" s="239" customFormat="1" ht="12.75"/>
    <row r="72" s="239" customFormat="1" ht="12.75"/>
    <row r="73" s="239" customFormat="1" ht="12.75"/>
    <row r="74" s="239" customFormat="1" ht="12.75"/>
    <row r="75" s="239" customFormat="1" ht="12.75"/>
    <row r="76" s="239" customFormat="1" ht="12.75"/>
    <row r="77" s="239" customFormat="1" ht="12.75"/>
    <row r="78" s="239" customFormat="1" ht="12.75"/>
    <row r="79" s="239" customFormat="1" ht="12.75"/>
    <row r="80" s="239" customFormat="1" ht="12.75"/>
    <row r="81" s="239" customFormat="1" ht="12.75"/>
    <row r="82" s="239" customFormat="1" ht="12.75"/>
    <row r="83" s="239" customFormat="1" ht="12.75"/>
    <row r="84" s="239" customFormat="1" ht="12.75"/>
    <row r="85" s="239" customFormat="1" ht="12.75"/>
    <row r="86" s="239" customFormat="1" ht="12.75"/>
    <row r="87" s="239" customFormat="1" ht="12.75"/>
    <row r="88" s="239" customFormat="1" ht="12.75"/>
    <row r="89" s="239" customFormat="1" ht="12.75"/>
    <row r="90" s="239" customFormat="1" ht="12.75"/>
    <row r="91" s="239" customFormat="1" ht="12.75"/>
    <row r="92" s="239" customFormat="1" ht="12.75"/>
    <row r="93" s="239" customFormat="1" ht="12.75"/>
    <row r="94" s="239" customFormat="1" ht="12.75"/>
    <row r="95" s="239" customFormat="1" ht="12.75"/>
    <row r="96" s="239" customFormat="1" ht="12.75"/>
    <row r="97" s="239" customFormat="1" ht="12.75"/>
    <row r="98" s="239" customFormat="1" ht="12.75"/>
    <row r="99" s="239" customFormat="1" ht="12.75"/>
    <row r="100" s="239" customFormat="1" ht="12.75"/>
    <row r="101" s="239" customFormat="1" ht="12.75"/>
    <row r="102" s="239" customFormat="1" ht="12.75"/>
    <row r="103" s="239" customFormat="1" ht="12.75"/>
    <row r="104" s="239" customFormat="1" ht="12.75"/>
    <row r="105" s="239" customFormat="1" ht="12.75"/>
    <row r="106" s="239" customFormat="1" ht="12.75"/>
    <row r="107" s="239" customFormat="1" ht="12.75"/>
    <row r="108" s="239" customFormat="1" ht="12.75"/>
    <row r="109" s="239" customFormat="1" ht="12.75"/>
    <row r="110" s="239" customFormat="1" ht="12.75"/>
    <row r="111" s="239" customFormat="1" ht="12.75"/>
    <row r="112" s="239" customFormat="1" ht="12.75"/>
    <row r="113" s="239" customFormat="1" ht="12.75"/>
    <row r="114" s="239" customFormat="1" ht="12.75"/>
    <row r="115" s="239" customFormat="1" ht="12.75"/>
    <row r="116" s="239" customFormat="1" ht="12.75"/>
    <row r="117" s="239" customFormat="1" ht="12.75"/>
    <row r="118" s="239" customFormat="1" ht="12.75"/>
    <row r="119" s="239" customFormat="1" ht="12.75"/>
    <row r="120" s="239" customFormat="1" ht="12.75"/>
    <row r="121" s="239" customFormat="1" ht="12.75"/>
    <row r="122" s="239" customFormat="1" ht="12.75"/>
    <row r="123" s="239" customFormat="1" ht="12.75"/>
    <row r="124" s="239" customFormat="1" ht="12.75"/>
    <row r="125" s="239" customFormat="1" ht="12.75"/>
    <row r="126" s="239" customFormat="1" ht="12.75"/>
    <row r="127" s="239" customFormat="1" ht="12.75"/>
    <row r="128" s="239" customFormat="1" ht="12.75"/>
    <row r="129" s="239" customFormat="1" ht="12.75"/>
    <row r="130" s="239" customFormat="1" ht="12.75"/>
    <row r="131" s="239" customFormat="1" ht="12.75"/>
    <row r="132" s="239" customFormat="1" ht="12.75"/>
    <row r="133" s="239" customFormat="1" ht="12.75"/>
    <row r="134" s="239" customFormat="1" ht="12.75"/>
    <row r="135" s="239" customFormat="1" ht="12.75"/>
    <row r="136" s="239" customFormat="1" ht="12.75"/>
    <row r="137" s="239" customFormat="1" ht="12.75"/>
    <row r="138" s="239" customFormat="1" ht="12.75"/>
    <row r="139" s="239" customFormat="1" ht="12.75"/>
    <row r="140" s="239" customFormat="1" ht="12.75"/>
    <row r="141" s="239" customFormat="1" ht="12.75"/>
    <row r="142" s="239" customFormat="1" ht="12.75"/>
    <row r="143" s="239" customFormat="1" ht="12.75"/>
    <row r="144" s="239" customFormat="1" ht="12.75"/>
    <row r="145" s="239" customFormat="1" ht="12.75"/>
    <row r="146" s="239" customFormat="1" ht="12.75"/>
    <row r="147" s="239" customFormat="1" ht="12.75"/>
    <row r="148" s="239" customFormat="1" ht="12.75"/>
    <row r="149" s="239" customFormat="1" ht="12.75"/>
    <row r="150" s="239" customFormat="1" ht="12.75"/>
    <row r="151" s="239" customFormat="1" ht="12.75"/>
    <row r="152" s="239" customFormat="1" ht="12.75"/>
    <row r="153" s="239" customFormat="1" ht="12.75"/>
    <row r="154" s="239" customFormat="1" ht="12.75"/>
    <row r="155" s="239" customFormat="1" ht="12.75"/>
    <row r="156" s="239" customFormat="1" ht="12.75"/>
    <row r="157" s="239" customFormat="1" ht="12.75"/>
    <row r="158" s="239" customFormat="1" ht="12.75"/>
    <row r="159" s="239" customFormat="1" ht="12.75"/>
    <row r="160" s="239" customFormat="1" ht="12.75"/>
    <row r="161" s="239" customFormat="1" ht="12.75"/>
    <row r="162" s="239" customFormat="1" ht="12.75"/>
    <row r="163" s="239" customFormat="1" ht="12.75"/>
    <row r="164" s="239" customFormat="1" ht="12.75"/>
    <row r="165" s="239" customFormat="1" ht="12.75"/>
    <row r="166" s="239" customFormat="1" ht="12.75"/>
    <row r="167" s="239" customFormat="1" ht="12.75"/>
    <row r="168" s="239" customFormat="1" ht="12.75"/>
    <row r="169" s="239" customFormat="1" ht="12.75"/>
    <row r="170" s="239" customFormat="1" ht="12.75"/>
    <row r="171" s="239" customFormat="1" ht="12.75"/>
    <row r="172" s="239" customFormat="1" ht="12.75"/>
    <row r="173" s="239" customFormat="1" ht="12.75"/>
    <row r="174" s="239" customFormat="1" ht="12.75"/>
    <row r="175" s="239" customFormat="1" ht="12.75"/>
    <row r="176" s="239" customFormat="1" ht="12.75"/>
    <row r="177" s="239" customFormat="1" ht="12.75"/>
    <row r="178" s="239" customFormat="1" ht="12.75"/>
    <row r="179" s="239" customFormat="1" ht="12.75"/>
    <row r="180" s="239" customFormat="1" ht="12.75"/>
    <row r="181" s="239" customFormat="1" ht="12.75"/>
    <row r="182" s="239" customFormat="1" ht="12.75"/>
    <row r="183" s="239" customFormat="1" ht="12.75"/>
    <row r="184" s="239" customFormat="1" ht="12.75"/>
    <row r="185" s="239" customFormat="1" ht="12.75"/>
    <row r="186" s="239" customFormat="1" ht="12.75"/>
  </sheetData>
  <mergeCells count="12">
    <mergeCell ref="G22:H23"/>
    <mergeCell ref="I22:I23"/>
    <mergeCell ref="A25:E25"/>
    <mergeCell ref="A44:E44"/>
    <mergeCell ref="A6:B6"/>
    <mergeCell ref="D6:E6"/>
    <mergeCell ref="G20:H20"/>
    <mergeCell ref="G21:H21"/>
    <mergeCell ref="A1:E1"/>
    <mergeCell ref="A2:E2"/>
    <mergeCell ref="A3:E3"/>
    <mergeCell ref="A5:E5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A1" sqref="A1:G1"/>
    </sheetView>
  </sheetViews>
  <sheetFormatPr defaultColWidth="9.140625" defaultRowHeight="12.75"/>
  <cols>
    <col min="1" max="1" width="32.8515625" style="0" customWidth="1"/>
    <col min="2" max="2" width="10.421875" style="0" customWidth="1"/>
    <col min="3" max="3" width="17.8515625" style="0" customWidth="1"/>
    <col min="4" max="4" width="17.140625" style="0" customWidth="1"/>
    <col min="5" max="5" width="18.57421875" style="0" customWidth="1"/>
    <col min="6" max="6" width="18.140625" style="0" customWidth="1"/>
    <col min="7" max="7" width="14.7109375" style="446" bestFit="1" customWidth="1"/>
  </cols>
  <sheetData>
    <row r="1" spans="1:12" ht="12.75">
      <c r="A1" s="742" t="s">
        <v>323</v>
      </c>
      <c r="B1" s="742"/>
      <c r="C1" s="742"/>
      <c r="D1" s="742"/>
      <c r="E1" s="742"/>
      <c r="F1" s="742"/>
      <c r="G1" s="742"/>
      <c r="H1" s="71"/>
      <c r="I1" s="71"/>
      <c r="J1" s="71"/>
      <c r="K1" s="71"/>
      <c r="L1" s="71"/>
    </row>
    <row r="2" spans="1:6" ht="12.75">
      <c r="A2" s="50"/>
      <c r="B2" s="49"/>
      <c r="C2" s="49"/>
      <c r="D2" s="49"/>
      <c r="E2" s="49"/>
      <c r="F2" s="49"/>
    </row>
    <row r="3" spans="1:12" ht="15">
      <c r="A3" s="831" t="s">
        <v>602</v>
      </c>
      <c r="B3" s="831"/>
      <c r="C3" s="831"/>
      <c r="D3" s="831"/>
      <c r="E3" s="831"/>
      <c r="F3" s="831"/>
      <c r="G3" s="831"/>
      <c r="H3" s="71"/>
      <c r="I3" s="71"/>
      <c r="J3" s="71"/>
      <c r="K3" s="71"/>
      <c r="L3" s="71"/>
    </row>
    <row r="4" spans="1:12" ht="12.75">
      <c r="A4" s="832" t="s">
        <v>796</v>
      </c>
      <c r="B4" s="832"/>
      <c r="C4" s="832"/>
      <c r="D4" s="832"/>
      <c r="E4" s="832"/>
      <c r="F4" s="832"/>
      <c r="G4" s="832"/>
      <c r="H4" s="72"/>
      <c r="I4" s="72"/>
      <c r="J4" s="72"/>
      <c r="K4" s="72"/>
      <c r="L4" s="72"/>
    </row>
    <row r="6" spans="6:7" ht="12.75">
      <c r="F6" s="830" t="s">
        <v>782</v>
      </c>
      <c r="G6" s="830"/>
    </row>
    <row r="7" spans="1:7" ht="71.25">
      <c r="A7" s="105" t="s">
        <v>705</v>
      </c>
      <c r="B7" s="105" t="s">
        <v>706</v>
      </c>
      <c r="C7" s="105" t="s">
        <v>707</v>
      </c>
      <c r="D7" s="105" t="s">
        <v>708</v>
      </c>
      <c r="E7" s="105" t="s">
        <v>721</v>
      </c>
      <c r="F7" s="105" t="s">
        <v>723</v>
      </c>
      <c r="G7" s="447" t="s">
        <v>293</v>
      </c>
    </row>
    <row r="8" spans="1:7" ht="24.75" customHeight="1">
      <c r="A8" s="73" t="s">
        <v>709</v>
      </c>
      <c r="B8" s="74">
        <v>5</v>
      </c>
      <c r="C8" s="75">
        <v>1800000</v>
      </c>
      <c r="D8" s="75">
        <f aca="true" t="shared" si="0" ref="D8:D14">E8-C8</f>
        <v>200000</v>
      </c>
      <c r="E8" s="75">
        <v>2000000</v>
      </c>
      <c r="F8" s="75">
        <v>1670000</v>
      </c>
      <c r="G8" s="384">
        <v>1584600</v>
      </c>
    </row>
    <row r="9" spans="1:7" ht="24.75" customHeight="1">
      <c r="A9" s="73" t="s">
        <v>710</v>
      </c>
      <c r="B9" s="74">
        <v>25</v>
      </c>
      <c r="C9" s="75">
        <v>6926000</v>
      </c>
      <c r="D9" s="75">
        <f t="shared" si="0"/>
        <v>769000</v>
      </c>
      <c r="E9" s="75">
        <v>7695000</v>
      </c>
      <c r="F9" s="75">
        <v>17945000</v>
      </c>
      <c r="G9" s="384">
        <v>17939738</v>
      </c>
    </row>
    <row r="10" spans="1:7" ht="24.75" customHeight="1">
      <c r="A10" s="73" t="s">
        <v>711</v>
      </c>
      <c r="B10" s="74">
        <v>250</v>
      </c>
      <c r="C10" s="75">
        <v>54720000</v>
      </c>
      <c r="D10" s="75">
        <f t="shared" si="0"/>
        <v>13680000</v>
      </c>
      <c r="E10" s="75">
        <v>68400000</v>
      </c>
      <c r="F10" s="75">
        <v>60400000</v>
      </c>
      <c r="G10" s="384">
        <v>60254100</v>
      </c>
    </row>
    <row r="11" spans="1:7" ht="24.75" customHeight="1">
      <c r="A11" s="73" t="s">
        <v>746</v>
      </c>
      <c r="B11" s="74"/>
      <c r="C11" s="75">
        <v>21600000</v>
      </c>
      <c r="D11" s="75">
        <v>2400000</v>
      </c>
      <c r="E11" s="75">
        <v>24000000</v>
      </c>
      <c r="F11" s="75">
        <v>22000000</v>
      </c>
      <c r="G11" s="384">
        <v>21572900</v>
      </c>
    </row>
    <row r="12" spans="1:7" ht="24.75" customHeight="1">
      <c r="A12" s="73" t="s">
        <v>712</v>
      </c>
      <c r="B12" s="74">
        <v>30</v>
      </c>
      <c r="C12" s="75">
        <v>0</v>
      </c>
      <c r="D12" s="75">
        <f t="shared" si="0"/>
        <v>8496000</v>
      </c>
      <c r="E12" s="75">
        <v>8496000</v>
      </c>
      <c r="F12" s="75">
        <v>10576000</v>
      </c>
      <c r="G12" s="384">
        <v>10568877</v>
      </c>
    </row>
    <row r="13" spans="1:7" ht="24.75" customHeight="1">
      <c r="A13" s="73" t="s">
        <v>713</v>
      </c>
      <c r="B13" s="74">
        <v>25</v>
      </c>
      <c r="C13" s="75">
        <v>6637500</v>
      </c>
      <c r="D13" s="75">
        <f t="shared" si="0"/>
        <v>2212500</v>
      </c>
      <c r="E13" s="75">
        <v>8850000</v>
      </c>
      <c r="F13" s="75">
        <v>7650000</v>
      </c>
      <c r="G13" s="828">
        <v>13098614</v>
      </c>
    </row>
    <row r="14" spans="1:7" ht="24.75" customHeight="1">
      <c r="A14" s="73" t="s">
        <v>714</v>
      </c>
      <c r="B14" s="74">
        <v>14</v>
      </c>
      <c r="C14" s="75">
        <v>4832250</v>
      </c>
      <c r="D14" s="75">
        <f t="shared" si="0"/>
        <v>1610750</v>
      </c>
      <c r="E14" s="75">
        <v>6443000</v>
      </c>
      <c r="F14" s="75">
        <v>5643000</v>
      </c>
      <c r="G14" s="829"/>
    </row>
    <row r="15" spans="1:7" ht="24.75" customHeight="1">
      <c r="A15" s="76" t="s">
        <v>715</v>
      </c>
      <c r="B15" s="77">
        <f>SUM(B8:B14)</f>
        <v>349</v>
      </c>
      <c r="C15" s="79">
        <f>SUM(C8:C14)</f>
        <v>96515750</v>
      </c>
      <c r="D15" s="79">
        <f>SUM(D8:D14)</f>
        <v>29368250</v>
      </c>
      <c r="E15" s="79">
        <f>SUM(E8:E14)</f>
        <v>125884000</v>
      </c>
      <c r="F15" s="79">
        <f>SUM(F8:F14)</f>
        <v>125884000</v>
      </c>
      <c r="G15" s="79">
        <f>SUM(G8:G12)+13098614</f>
        <v>125018829</v>
      </c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</sheetData>
  <mergeCells count="5">
    <mergeCell ref="G13:G14"/>
    <mergeCell ref="F6:G6"/>
    <mergeCell ref="A1:G1"/>
    <mergeCell ref="A3:G3"/>
    <mergeCell ref="A4:G4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1" sqref="A1:G1"/>
    </sheetView>
  </sheetViews>
  <sheetFormatPr defaultColWidth="9.140625" defaultRowHeight="12.75"/>
  <cols>
    <col min="1" max="1" width="32.421875" style="0" customWidth="1"/>
    <col min="2" max="2" width="16.140625" style="0" customWidth="1"/>
    <col min="3" max="3" width="16.28125" style="0" customWidth="1"/>
    <col min="4" max="4" width="20.28125" style="0" customWidth="1"/>
    <col min="5" max="5" width="23.57421875" style="0" customWidth="1"/>
    <col min="6" max="6" width="13.7109375" style="446" bestFit="1" customWidth="1"/>
  </cols>
  <sheetData>
    <row r="1" spans="1:11" ht="12.75">
      <c r="A1" s="742" t="s">
        <v>324</v>
      </c>
      <c r="B1" s="742"/>
      <c r="C1" s="742"/>
      <c r="D1" s="742"/>
      <c r="E1" s="742"/>
      <c r="F1" s="742"/>
      <c r="G1" s="742"/>
      <c r="H1" s="71"/>
      <c r="I1" s="71"/>
      <c r="J1" s="71"/>
      <c r="K1" s="71"/>
    </row>
    <row r="2" spans="1:5" ht="12.75">
      <c r="A2" s="50"/>
      <c r="B2" s="49"/>
      <c r="C2" s="49"/>
      <c r="D2" s="49"/>
      <c r="E2" s="49"/>
    </row>
    <row r="3" spans="1:11" ht="15">
      <c r="A3" s="826" t="s">
        <v>602</v>
      </c>
      <c r="B3" s="826"/>
      <c r="C3" s="826"/>
      <c r="D3" s="826"/>
      <c r="E3" s="826"/>
      <c r="F3" s="448"/>
      <c r="G3" s="71"/>
      <c r="H3" s="71"/>
      <c r="I3" s="71"/>
      <c r="J3" s="71"/>
      <c r="K3" s="71"/>
    </row>
    <row r="4" spans="1:11" ht="12.75">
      <c r="A4" s="832" t="s">
        <v>797</v>
      </c>
      <c r="B4" s="832"/>
      <c r="C4" s="832"/>
      <c r="D4" s="832"/>
      <c r="E4" s="832"/>
      <c r="F4" s="449"/>
      <c r="G4" s="72"/>
      <c r="H4" s="72"/>
      <c r="I4" s="72"/>
      <c r="J4" s="72"/>
      <c r="K4" s="72"/>
    </row>
    <row r="6" spans="5:6" ht="12.75">
      <c r="E6" s="830" t="s">
        <v>782</v>
      </c>
      <c r="F6" s="830"/>
    </row>
    <row r="7" spans="1:6" ht="57">
      <c r="A7" s="105" t="s">
        <v>705</v>
      </c>
      <c r="B7" s="105" t="s">
        <v>707</v>
      </c>
      <c r="C7" s="105" t="s">
        <v>708</v>
      </c>
      <c r="D7" s="105" t="s">
        <v>721</v>
      </c>
      <c r="E7" s="105" t="s">
        <v>722</v>
      </c>
      <c r="F7" s="447" t="s">
        <v>293</v>
      </c>
    </row>
    <row r="8" spans="1:6" ht="24.75" customHeight="1">
      <c r="A8" s="73" t="s">
        <v>716</v>
      </c>
      <c r="B8" s="75">
        <v>0</v>
      </c>
      <c r="C8" s="75">
        <f>D8-B8</f>
        <v>7000000</v>
      </c>
      <c r="D8" s="75">
        <v>7000000</v>
      </c>
      <c r="E8" s="75">
        <v>5922545</v>
      </c>
      <c r="F8" s="384">
        <v>5172000</v>
      </c>
    </row>
    <row r="9" spans="1:6" ht="24.75" customHeight="1">
      <c r="A9" s="73" t="s">
        <v>717</v>
      </c>
      <c r="B9" s="75">
        <v>0</v>
      </c>
      <c r="C9" s="75">
        <f>D9-B9</f>
        <v>3000000</v>
      </c>
      <c r="D9" s="75">
        <v>3000000</v>
      </c>
      <c r="E9" s="75">
        <v>3000000</v>
      </c>
      <c r="F9" s="384">
        <v>1932480</v>
      </c>
    </row>
    <row r="10" spans="1:6" ht="24.75" customHeight="1">
      <c r="A10" s="73" t="s">
        <v>718</v>
      </c>
      <c r="B10" s="75">
        <v>0</v>
      </c>
      <c r="C10" s="75">
        <f>D10-B10</f>
        <v>2400000</v>
      </c>
      <c r="D10" s="75">
        <v>2400000</v>
      </c>
      <c r="E10" s="75">
        <v>2400000</v>
      </c>
      <c r="F10" s="384">
        <v>2004026</v>
      </c>
    </row>
    <row r="11" spans="1:6" ht="24.75" customHeight="1">
      <c r="A11" s="73" t="s">
        <v>772</v>
      </c>
      <c r="B11" s="75">
        <v>12290200</v>
      </c>
      <c r="C11" s="75">
        <v>0</v>
      </c>
      <c r="D11" s="75"/>
      <c r="E11" s="75">
        <f>B11</f>
        <v>12290200</v>
      </c>
      <c r="F11" s="384">
        <v>12261200</v>
      </c>
    </row>
    <row r="12" spans="1:6" ht="24.75" customHeight="1">
      <c r="A12" s="73" t="s">
        <v>719</v>
      </c>
      <c r="B12" s="75">
        <v>1365000</v>
      </c>
      <c r="C12" s="75">
        <v>0</v>
      </c>
      <c r="D12" s="75">
        <v>0</v>
      </c>
      <c r="E12" s="75">
        <f>B12</f>
        <v>1365000</v>
      </c>
      <c r="F12" s="384">
        <v>1375500</v>
      </c>
    </row>
    <row r="13" spans="1:6" ht="24.75" customHeight="1">
      <c r="A13" s="73" t="s">
        <v>720</v>
      </c>
      <c r="B13" s="75">
        <v>960000</v>
      </c>
      <c r="C13" s="75">
        <v>0</v>
      </c>
      <c r="D13" s="75">
        <v>0</v>
      </c>
      <c r="E13" s="75">
        <f>B13</f>
        <v>960000</v>
      </c>
      <c r="F13" s="384">
        <v>960000</v>
      </c>
    </row>
    <row r="14" spans="1:6" ht="24.75" customHeight="1">
      <c r="A14" s="73" t="s">
        <v>747</v>
      </c>
      <c r="B14" s="75">
        <v>0</v>
      </c>
      <c r="C14" s="75">
        <v>850000</v>
      </c>
      <c r="D14" s="75">
        <v>850000</v>
      </c>
      <c r="E14" s="75">
        <v>850000</v>
      </c>
      <c r="F14" s="384">
        <v>123773</v>
      </c>
    </row>
    <row r="15" spans="1:6" ht="24.75" customHeight="1">
      <c r="A15" s="73" t="s">
        <v>88</v>
      </c>
      <c r="B15" s="75">
        <v>0</v>
      </c>
      <c r="C15" s="75">
        <v>0</v>
      </c>
      <c r="D15" s="75">
        <v>0</v>
      </c>
      <c r="E15" s="75">
        <v>0</v>
      </c>
      <c r="F15" s="384">
        <v>67272</v>
      </c>
    </row>
    <row r="16" spans="1:6" ht="24.75" customHeight="1">
      <c r="A16" s="76" t="s">
        <v>715</v>
      </c>
      <c r="B16" s="78">
        <f>SUM(B8:B15)</f>
        <v>14615200</v>
      </c>
      <c r="C16" s="78">
        <f>SUM(C8:C15)</f>
        <v>13250000</v>
      </c>
      <c r="D16" s="78">
        <f>SUM(D8:D15)</f>
        <v>13250000</v>
      </c>
      <c r="E16" s="78">
        <f>SUM(E8:E15)</f>
        <v>26787745</v>
      </c>
      <c r="F16" s="78">
        <f>SUM(F8:F15)</f>
        <v>23896251</v>
      </c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</sheetData>
  <mergeCells count="4">
    <mergeCell ref="A4:E4"/>
    <mergeCell ref="A3:E3"/>
    <mergeCell ref="E6:F6"/>
    <mergeCell ref="A1:G1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9">
      <selection activeCell="A1" sqref="A1:K1"/>
    </sheetView>
  </sheetViews>
  <sheetFormatPr defaultColWidth="9.140625" defaultRowHeight="12.75"/>
  <cols>
    <col min="1" max="1" width="27.00390625" style="246" bestFit="1" customWidth="1"/>
    <col min="2" max="2" width="13.421875" style="246" customWidth="1"/>
    <col min="3" max="3" width="9.28125" style="246" customWidth="1"/>
    <col min="4" max="4" width="8.140625" style="246" customWidth="1"/>
    <col min="5" max="5" width="10.421875" style="246" customWidth="1"/>
    <col min="6" max="6" width="12.7109375" style="246" customWidth="1"/>
    <col min="7" max="7" width="10.421875" style="246" customWidth="1"/>
    <col min="8" max="8" width="10.00390625" style="246" customWidth="1"/>
    <col min="9" max="9" width="9.7109375" style="246" customWidth="1"/>
    <col min="10" max="10" width="10.421875" style="246" customWidth="1"/>
    <col min="11" max="11" width="10.57421875" style="246" customWidth="1"/>
    <col min="12" max="16384" width="9.00390625" style="246" customWidth="1"/>
  </cols>
  <sheetData>
    <row r="1" spans="1:11" ht="12.75">
      <c r="A1" s="742" t="s">
        <v>326</v>
      </c>
      <c r="B1" s="743"/>
      <c r="C1" s="743"/>
      <c r="D1" s="743"/>
      <c r="E1" s="743"/>
      <c r="F1" s="743"/>
      <c r="G1" s="743"/>
      <c r="H1" s="743"/>
      <c r="I1" s="743"/>
      <c r="J1" s="743"/>
      <c r="K1" s="743"/>
    </row>
    <row r="2" spans="1:11" ht="12.75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</row>
    <row r="3" ht="12.75">
      <c r="J3" s="247"/>
    </row>
    <row r="4" spans="1:11" ht="16.5">
      <c r="A4" s="834" t="s">
        <v>852</v>
      </c>
      <c r="B4" s="834"/>
      <c r="C4" s="834"/>
      <c r="D4" s="834"/>
      <c r="E4" s="834"/>
      <c r="F4" s="834"/>
      <c r="G4" s="834"/>
      <c r="H4" s="834"/>
      <c r="I4" s="834"/>
      <c r="J4" s="834"/>
      <c r="K4" s="834"/>
    </row>
    <row r="5" spans="1:11" ht="16.5">
      <c r="A5" s="835" t="s">
        <v>508</v>
      </c>
      <c r="B5" s="835"/>
      <c r="C5" s="835"/>
      <c r="D5" s="835"/>
      <c r="E5" s="835"/>
      <c r="F5" s="835"/>
      <c r="G5" s="835"/>
      <c r="H5" s="835"/>
      <c r="I5" s="835"/>
      <c r="J5" s="835"/>
      <c r="K5" s="835"/>
    </row>
    <row r="6" spans="10:11" ht="15">
      <c r="J6" s="836" t="s">
        <v>853</v>
      </c>
      <c r="K6" s="836"/>
    </row>
    <row r="8" spans="1:11" ht="27.75" customHeight="1">
      <c r="A8" s="837" t="s">
        <v>854</v>
      </c>
      <c r="B8" s="833" t="s">
        <v>506</v>
      </c>
      <c r="C8" s="833" t="s">
        <v>855</v>
      </c>
      <c r="D8" s="833"/>
      <c r="E8" s="838" t="s">
        <v>856</v>
      </c>
      <c r="F8" s="838" t="s">
        <v>507</v>
      </c>
      <c r="G8" s="833" t="s">
        <v>857</v>
      </c>
      <c r="H8" s="833" t="s">
        <v>866</v>
      </c>
      <c r="I8" s="833" t="s">
        <v>867</v>
      </c>
      <c r="J8" s="833" t="s">
        <v>868</v>
      </c>
      <c r="K8" s="833" t="s">
        <v>869</v>
      </c>
    </row>
    <row r="9" spans="1:11" ht="24.75" customHeight="1">
      <c r="A9" s="837"/>
      <c r="B9" s="833"/>
      <c r="C9" s="249" t="s">
        <v>870</v>
      </c>
      <c r="D9" s="249" t="s">
        <v>871</v>
      </c>
      <c r="E9" s="839"/>
      <c r="F9" s="840"/>
      <c r="G9" s="833"/>
      <c r="H9" s="833"/>
      <c r="I9" s="833"/>
      <c r="J9" s="833"/>
      <c r="K9" s="833"/>
    </row>
    <row r="10" spans="1:11" ht="27.75" customHeight="1">
      <c r="A10" s="443" t="s">
        <v>872</v>
      </c>
      <c r="B10" s="444">
        <f aca="true" t="shared" si="0" ref="B10:K10">SUM(B11:B15)</f>
        <v>11984</v>
      </c>
      <c r="C10" s="444">
        <f t="shared" si="0"/>
        <v>3500</v>
      </c>
      <c r="D10" s="444">
        <f t="shared" si="0"/>
        <v>502</v>
      </c>
      <c r="E10" s="444">
        <f t="shared" si="0"/>
        <v>0</v>
      </c>
      <c r="F10" s="444">
        <f t="shared" si="0"/>
        <v>14982</v>
      </c>
      <c r="G10" s="444">
        <f t="shared" si="0"/>
        <v>41713</v>
      </c>
      <c r="H10" s="444">
        <f t="shared" si="0"/>
        <v>0</v>
      </c>
      <c r="I10" s="444">
        <f t="shared" si="0"/>
        <v>-56464</v>
      </c>
      <c r="J10" s="444">
        <f t="shared" si="0"/>
        <v>231</v>
      </c>
      <c r="K10" s="444">
        <f t="shared" si="0"/>
        <v>231</v>
      </c>
    </row>
    <row r="11" spans="1:11" ht="27.75" customHeight="1">
      <c r="A11" s="443" t="s">
        <v>873</v>
      </c>
      <c r="B11" s="444">
        <v>9149</v>
      </c>
      <c r="C11" s="444">
        <v>2908</v>
      </c>
      <c r="D11" s="445">
        <v>502</v>
      </c>
      <c r="E11" s="445">
        <v>0</v>
      </c>
      <c r="F11" s="444">
        <f aca="true" t="shared" si="1" ref="F11:F17">B11+C11-D11+E11</f>
        <v>11555</v>
      </c>
      <c r="G11" s="444">
        <v>30001</v>
      </c>
      <c r="H11" s="445"/>
      <c r="I11" s="444">
        <v>-41325</v>
      </c>
      <c r="J11" s="444">
        <f>B11+C11-D11-E11+G11+H11+I11</f>
        <v>231</v>
      </c>
      <c r="K11" s="444">
        <v>231</v>
      </c>
    </row>
    <row r="12" spans="1:11" ht="27.75" customHeight="1">
      <c r="A12" s="443" t="s">
        <v>874</v>
      </c>
      <c r="B12" s="444">
        <v>0</v>
      </c>
      <c r="C12" s="444">
        <v>0</v>
      </c>
      <c r="D12" s="445">
        <v>0</v>
      </c>
      <c r="E12" s="445">
        <v>0</v>
      </c>
      <c r="F12" s="444">
        <f t="shared" si="1"/>
        <v>0</v>
      </c>
      <c r="G12" s="444">
        <v>4588</v>
      </c>
      <c r="H12" s="445"/>
      <c r="I12" s="444">
        <v>-4588</v>
      </c>
      <c r="J12" s="444">
        <f aca="true" t="shared" si="2" ref="J12:J18">B12+C12-D12-E12+G12+H12+I12</f>
        <v>0</v>
      </c>
      <c r="K12" s="444"/>
    </row>
    <row r="13" spans="1:11" ht="27.75" customHeight="1">
      <c r="A13" s="443" t="s">
        <v>875</v>
      </c>
      <c r="B13" s="444">
        <v>392</v>
      </c>
      <c r="C13" s="444">
        <v>355</v>
      </c>
      <c r="D13" s="445">
        <v>0</v>
      </c>
      <c r="E13" s="445">
        <v>0</v>
      </c>
      <c r="F13" s="444">
        <f t="shared" si="1"/>
        <v>747</v>
      </c>
      <c r="G13" s="444">
        <v>9508</v>
      </c>
      <c r="H13" s="445"/>
      <c r="I13" s="444">
        <v>-10255</v>
      </c>
      <c r="J13" s="444">
        <f t="shared" si="2"/>
        <v>0</v>
      </c>
      <c r="K13" s="444"/>
    </row>
    <row r="14" spans="1:11" ht="27.75" customHeight="1">
      <c r="A14" s="443" t="s">
        <v>876</v>
      </c>
      <c r="B14" s="444">
        <v>1638</v>
      </c>
      <c r="C14" s="444">
        <v>77</v>
      </c>
      <c r="D14" s="445">
        <v>0</v>
      </c>
      <c r="E14" s="445">
        <v>0</v>
      </c>
      <c r="F14" s="444">
        <f t="shared" si="1"/>
        <v>1715</v>
      </c>
      <c r="G14" s="444">
        <v>-1643</v>
      </c>
      <c r="H14" s="445"/>
      <c r="I14" s="444">
        <v>-72</v>
      </c>
      <c r="J14" s="444">
        <f t="shared" si="2"/>
        <v>0</v>
      </c>
      <c r="K14" s="444"/>
    </row>
    <row r="15" spans="1:11" ht="27.75" customHeight="1">
      <c r="A15" s="443" t="s">
        <v>877</v>
      </c>
      <c r="B15" s="444">
        <v>805</v>
      </c>
      <c r="C15" s="444">
        <v>160</v>
      </c>
      <c r="D15" s="445"/>
      <c r="E15" s="445">
        <v>0</v>
      </c>
      <c r="F15" s="444">
        <f t="shared" si="1"/>
        <v>965</v>
      </c>
      <c r="G15" s="444">
        <v>-741</v>
      </c>
      <c r="H15" s="445"/>
      <c r="I15" s="444">
        <v>-224</v>
      </c>
      <c r="J15" s="444">
        <f t="shared" si="2"/>
        <v>0</v>
      </c>
      <c r="K15" s="444"/>
    </row>
    <row r="16" spans="1:11" ht="27.75" customHeight="1">
      <c r="A16" s="443" t="s">
        <v>579</v>
      </c>
      <c r="B16" s="444">
        <v>2839</v>
      </c>
      <c r="C16" s="444">
        <v>253</v>
      </c>
      <c r="D16" s="445">
        <v>0</v>
      </c>
      <c r="E16" s="445">
        <v>0</v>
      </c>
      <c r="F16" s="444">
        <f t="shared" si="1"/>
        <v>3092</v>
      </c>
      <c r="G16" s="444">
        <v>1808</v>
      </c>
      <c r="H16" s="445"/>
      <c r="I16" s="444">
        <v>-1735</v>
      </c>
      <c r="J16" s="444">
        <f t="shared" si="2"/>
        <v>3165</v>
      </c>
      <c r="K16" s="444">
        <v>3165</v>
      </c>
    </row>
    <row r="17" spans="1:11" ht="27.75" customHeight="1">
      <c r="A17" s="443" t="s">
        <v>878</v>
      </c>
      <c r="B17" s="444">
        <v>201</v>
      </c>
      <c r="C17" s="445">
        <v>1280</v>
      </c>
      <c r="D17" s="444">
        <v>0</v>
      </c>
      <c r="E17" s="444"/>
      <c r="F17" s="444">
        <f t="shared" si="1"/>
        <v>1481</v>
      </c>
      <c r="G17" s="444">
        <v>7152</v>
      </c>
      <c r="H17" s="444"/>
      <c r="I17" s="444">
        <v>-8633</v>
      </c>
      <c r="J17" s="444">
        <f t="shared" si="2"/>
        <v>0</v>
      </c>
      <c r="K17" s="445"/>
    </row>
    <row r="18" spans="1:11" ht="27.75" customHeight="1">
      <c r="A18" s="443" t="s">
        <v>879</v>
      </c>
      <c r="B18" s="444">
        <v>12</v>
      </c>
      <c r="C18" s="445">
        <v>475</v>
      </c>
      <c r="D18" s="444">
        <v>0</v>
      </c>
      <c r="E18" s="444"/>
      <c r="F18" s="444">
        <f>B18+C18-D18+E18</f>
        <v>487</v>
      </c>
      <c r="G18" s="444">
        <v>-4512</v>
      </c>
      <c r="H18" s="444"/>
      <c r="I18" s="444">
        <v>-4019</v>
      </c>
      <c r="J18" s="444">
        <f t="shared" si="2"/>
        <v>-8044</v>
      </c>
      <c r="K18" s="445">
        <v>0</v>
      </c>
    </row>
    <row r="19" spans="1:11" ht="27.75" customHeight="1">
      <c r="A19" s="443" t="s">
        <v>798</v>
      </c>
      <c r="B19" s="444">
        <v>893</v>
      </c>
      <c r="C19" s="445">
        <v>10888</v>
      </c>
      <c r="D19" s="444">
        <v>677</v>
      </c>
      <c r="E19" s="444">
        <v>18431</v>
      </c>
      <c r="F19" s="444">
        <f>B19+C19-D19-E19</f>
        <v>-7327</v>
      </c>
      <c r="G19" s="444">
        <v>-46583</v>
      </c>
      <c r="H19" s="444">
        <v>-9045</v>
      </c>
      <c r="I19" s="444">
        <v>70851</v>
      </c>
      <c r="J19" s="444">
        <f>B19+C19-D19-E19+G19+H19+I19</f>
        <v>7896</v>
      </c>
      <c r="K19" s="445">
        <v>0</v>
      </c>
    </row>
    <row r="20" spans="1:11" ht="27.75" customHeight="1">
      <c r="A20" s="248" t="s">
        <v>850</v>
      </c>
      <c r="B20" s="250">
        <f>B10+B16+B17+B19+B18</f>
        <v>15929</v>
      </c>
      <c r="C20" s="250">
        <f aca="true" t="shared" si="3" ref="C20:K20">C10+C16+C17+C19+C18</f>
        <v>16396</v>
      </c>
      <c r="D20" s="250">
        <f t="shared" si="3"/>
        <v>1179</v>
      </c>
      <c r="E20" s="250">
        <f t="shared" si="3"/>
        <v>18431</v>
      </c>
      <c r="F20" s="250">
        <f t="shared" si="3"/>
        <v>12715</v>
      </c>
      <c r="G20" s="250">
        <f t="shared" si="3"/>
        <v>-422</v>
      </c>
      <c r="H20" s="250">
        <f t="shared" si="3"/>
        <v>-9045</v>
      </c>
      <c r="I20" s="250">
        <f t="shared" si="3"/>
        <v>0</v>
      </c>
      <c r="J20" s="250">
        <f t="shared" si="3"/>
        <v>3248</v>
      </c>
      <c r="K20" s="250">
        <f t="shared" si="3"/>
        <v>3396</v>
      </c>
    </row>
  </sheetData>
  <mergeCells count="14">
    <mergeCell ref="G8:G9"/>
    <mergeCell ref="E8:E9"/>
    <mergeCell ref="F8:F9"/>
    <mergeCell ref="H8:H9"/>
    <mergeCell ref="I8:I9"/>
    <mergeCell ref="J8:J9"/>
    <mergeCell ref="K8:K9"/>
    <mergeCell ref="A1:K1"/>
    <mergeCell ref="A4:K4"/>
    <mergeCell ref="A5:K5"/>
    <mergeCell ref="J6:K6"/>
    <mergeCell ref="A8:A9"/>
    <mergeCell ref="B8:B9"/>
    <mergeCell ref="C8:D8"/>
  </mergeCells>
  <printOptions/>
  <pageMargins left="0" right="0" top="0.7874015748031497" bottom="0.7874015748031497" header="0.5118110236220472" footer="0.5118110236220472"/>
  <pageSetup fitToHeight="0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:D1"/>
    </sheetView>
  </sheetViews>
  <sheetFormatPr defaultColWidth="9.140625" defaultRowHeight="12.75"/>
  <cols>
    <col min="1" max="1" width="46.140625" style="0" customWidth="1"/>
    <col min="2" max="2" width="12.8515625" style="0" bestFit="1" customWidth="1"/>
    <col min="3" max="4" width="12.57421875" style="0" bestFit="1" customWidth="1"/>
  </cols>
  <sheetData>
    <row r="1" spans="1:11" ht="12.75">
      <c r="A1" s="742" t="s">
        <v>327</v>
      </c>
      <c r="B1" s="743"/>
      <c r="C1" s="743"/>
      <c r="D1" s="743"/>
      <c r="E1" s="71"/>
      <c r="F1" s="71"/>
      <c r="G1" s="71"/>
      <c r="H1" s="71"/>
      <c r="I1" s="71"/>
      <c r="J1" s="71"/>
      <c r="K1" s="71"/>
    </row>
    <row r="2" spans="1:11" ht="12.7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2.75">
      <c r="A3" s="251"/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2.75">
      <c r="A4" s="251"/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12.75">
      <c r="A5" s="251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4" ht="12.75">
      <c r="A6" s="841" t="s">
        <v>477</v>
      </c>
      <c r="B6" s="841"/>
      <c r="C6" s="841"/>
      <c r="D6" s="841"/>
    </row>
    <row r="7" spans="1:4" ht="12.75">
      <c r="A7" s="252"/>
      <c r="B7" s="252"/>
      <c r="C7" s="252"/>
      <c r="D7" s="252"/>
    </row>
    <row r="8" spans="1:4" ht="12.75">
      <c r="A8" s="252"/>
      <c r="B8" s="252"/>
      <c r="C8" s="252"/>
      <c r="D8" s="252"/>
    </row>
    <row r="9" spans="1:4" ht="12.75">
      <c r="A9" s="252"/>
      <c r="B9" s="252"/>
      <c r="C9" s="252"/>
      <c r="D9" s="147" t="s">
        <v>779</v>
      </c>
    </row>
    <row r="10" spans="1:4" s="252" customFormat="1" ht="12.75">
      <c r="A10" s="253" t="s">
        <v>510</v>
      </c>
      <c r="B10" s="253" t="s">
        <v>880</v>
      </c>
      <c r="C10" s="253" t="s">
        <v>881</v>
      </c>
      <c r="D10" s="253" t="s">
        <v>630</v>
      </c>
    </row>
    <row r="11" spans="1:4" s="258" customFormat="1" ht="12.75">
      <c r="A11" s="254"/>
      <c r="B11" s="255"/>
      <c r="C11" s="256"/>
      <c r="D11" s="257"/>
    </row>
    <row r="12" spans="1:4" s="261" customFormat="1" ht="12.75">
      <c r="A12" s="259" t="s">
        <v>882</v>
      </c>
      <c r="B12" s="260">
        <f>SUM(B11:B11)</f>
        <v>0</v>
      </c>
      <c r="C12" s="260">
        <f>SUM(C11:C11)</f>
        <v>0</v>
      </c>
      <c r="D12" s="260">
        <f>SUM(D11:D11)</f>
        <v>0</v>
      </c>
    </row>
    <row r="13" spans="1:4" s="258" customFormat="1" ht="12.75">
      <c r="A13" s="254"/>
      <c r="B13" s="255"/>
      <c r="C13" s="256"/>
      <c r="D13" s="257"/>
    </row>
    <row r="14" spans="1:4" s="261" customFormat="1" ht="12.75">
      <c r="A14" s="259" t="s">
        <v>883</v>
      </c>
      <c r="B14" s="260">
        <f>SUM(B13:B13)</f>
        <v>0</v>
      </c>
      <c r="C14" s="260">
        <f>SUM(C13:C13)</f>
        <v>0</v>
      </c>
      <c r="D14" s="260">
        <f>SUM(D13:D13)</f>
        <v>0</v>
      </c>
    </row>
    <row r="15" spans="1:4" ht="12.75">
      <c r="A15" s="262"/>
      <c r="B15" s="73"/>
      <c r="C15" s="73"/>
      <c r="D15" s="73"/>
    </row>
    <row r="16" spans="1:4" s="261" customFormat="1" ht="12.75">
      <c r="A16" s="259" t="s">
        <v>884</v>
      </c>
      <c r="B16" s="260">
        <f>SUM(B15:B15)</f>
        <v>0</v>
      </c>
      <c r="C16" s="260">
        <f>SUM(C15:C15)</f>
        <v>0</v>
      </c>
      <c r="D16" s="260">
        <f>SUM(D15:D15)</f>
        <v>0</v>
      </c>
    </row>
    <row r="17" spans="1:4" ht="12.75">
      <c r="A17" s="262"/>
      <c r="B17" s="73"/>
      <c r="C17" s="73"/>
      <c r="D17" s="73"/>
    </row>
    <row r="18" spans="1:4" s="261" customFormat="1" ht="12.75">
      <c r="A18" s="259" t="s">
        <v>885</v>
      </c>
      <c r="B18" s="260">
        <f>SUM(B17:B17)</f>
        <v>0</v>
      </c>
      <c r="C18" s="260">
        <f>SUM(C17:C17)</f>
        <v>0</v>
      </c>
      <c r="D18" s="260">
        <f>SUM(D17:D17)</f>
        <v>0</v>
      </c>
    </row>
    <row r="19" spans="1:4" s="258" customFormat="1" ht="12.75">
      <c r="A19" s="496" t="s">
        <v>24</v>
      </c>
      <c r="B19" s="497">
        <v>231</v>
      </c>
      <c r="C19" s="256"/>
      <c r="D19" s="498">
        <f>B19+C19</f>
        <v>231</v>
      </c>
    </row>
    <row r="20" spans="1:4" s="261" customFormat="1" ht="12.75">
      <c r="A20" s="259" t="s">
        <v>886</v>
      </c>
      <c r="B20" s="260">
        <f>SUM(B19:B19)</f>
        <v>231</v>
      </c>
      <c r="C20" s="260">
        <f>SUM(C19:C19)</f>
        <v>0</v>
      </c>
      <c r="D20" s="260">
        <f>SUM(D19:D19)</f>
        <v>231</v>
      </c>
    </row>
    <row r="21" spans="1:4" s="80" customFormat="1" ht="12.75">
      <c r="A21" s="263" t="s">
        <v>887</v>
      </c>
      <c r="B21" s="264">
        <f>B12+B14+B16+B18+B20</f>
        <v>231</v>
      </c>
      <c r="C21" s="264">
        <f>C12+C14+C16+C18+C20</f>
        <v>0</v>
      </c>
      <c r="D21" s="264">
        <f>D12+D14+D16+D18+D20</f>
        <v>231</v>
      </c>
    </row>
    <row r="22" spans="1:4" s="267" customFormat="1" ht="12.75">
      <c r="A22" s="499" t="s">
        <v>789</v>
      </c>
      <c r="B22" s="268">
        <v>1995</v>
      </c>
      <c r="C22" s="268">
        <v>0</v>
      </c>
      <c r="D22" s="498">
        <f>B22+C22</f>
        <v>1995</v>
      </c>
    </row>
    <row r="23" spans="1:4" s="267" customFormat="1" ht="12.75">
      <c r="A23" s="499" t="s">
        <v>790</v>
      </c>
      <c r="B23" s="268">
        <v>51</v>
      </c>
      <c r="C23" s="268">
        <v>0</v>
      </c>
      <c r="D23" s="498">
        <f>B23+C23</f>
        <v>51</v>
      </c>
    </row>
    <row r="24" spans="1:4" s="267" customFormat="1" ht="25.5">
      <c r="A24" s="499" t="s">
        <v>791</v>
      </c>
      <c r="B24" s="268">
        <v>587</v>
      </c>
      <c r="C24" s="268">
        <v>0</v>
      </c>
      <c r="D24" s="498">
        <f>B24+C24</f>
        <v>587</v>
      </c>
    </row>
    <row r="25" spans="1:4" ht="25.5">
      <c r="A25" s="499" t="s">
        <v>792</v>
      </c>
      <c r="B25" s="268">
        <v>49</v>
      </c>
      <c r="C25" s="268">
        <v>0</v>
      </c>
      <c r="D25" s="498">
        <f>B25+C25</f>
        <v>49</v>
      </c>
    </row>
    <row r="26" spans="1:4" ht="25.5">
      <c r="A26" s="499" t="s">
        <v>793</v>
      </c>
      <c r="B26" s="268">
        <v>483</v>
      </c>
      <c r="C26" s="268">
        <v>0</v>
      </c>
      <c r="D26" s="498">
        <f>B26+C26</f>
        <v>483</v>
      </c>
    </row>
    <row r="27" spans="1:4" s="80" customFormat="1" ht="12.75">
      <c r="A27" s="263" t="s">
        <v>888</v>
      </c>
      <c r="B27" s="264">
        <f>SUM(B22:B26)</f>
        <v>3165</v>
      </c>
      <c r="C27" s="264">
        <f>SUM(C22:C26)</f>
        <v>0</v>
      </c>
      <c r="D27" s="264">
        <f>SUM(D22:D26)</f>
        <v>3165</v>
      </c>
    </row>
    <row r="28" spans="1:4" s="80" customFormat="1" ht="12.75">
      <c r="A28" s="265"/>
      <c r="B28" s="266"/>
      <c r="C28" s="266"/>
      <c r="D28" s="266"/>
    </row>
    <row r="29" spans="1:4" s="80" customFormat="1" ht="12.75">
      <c r="A29" s="263" t="s">
        <v>889</v>
      </c>
      <c r="B29" s="269">
        <f>B30</f>
        <v>0</v>
      </c>
      <c r="C29" s="269">
        <f>C30</f>
        <v>0</v>
      </c>
      <c r="D29" s="269">
        <f>D30</f>
        <v>0</v>
      </c>
    </row>
    <row r="30" spans="1:4" s="80" customFormat="1" ht="12.75">
      <c r="A30" s="265"/>
      <c r="B30" s="365"/>
      <c r="C30" s="365"/>
      <c r="D30" s="365"/>
    </row>
    <row r="31" spans="1:4" s="80" customFormat="1" ht="12.75">
      <c r="A31" s="263" t="s">
        <v>478</v>
      </c>
      <c r="B31" s="269">
        <f>B30</f>
        <v>0</v>
      </c>
      <c r="C31" s="269">
        <f>C30</f>
        <v>0</v>
      </c>
      <c r="D31" s="269">
        <f>D30</f>
        <v>0</v>
      </c>
    </row>
    <row r="32" spans="1:4" s="80" customFormat="1" ht="12.75">
      <c r="A32" s="270" t="s">
        <v>891</v>
      </c>
      <c r="B32" s="271">
        <f>B21+B27+B29+B31</f>
        <v>3396</v>
      </c>
      <c r="C32" s="271">
        <f>C21+C27+C29+C31</f>
        <v>0</v>
      </c>
      <c r="D32" s="271">
        <f>D21+D27+D29+D31</f>
        <v>3396</v>
      </c>
    </row>
  </sheetData>
  <mergeCells count="2">
    <mergeCell ref="A6:D6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9"/>
  <sheetViews>
    <sheetView workbookViewId="0" topLeftCell="A1">
      <pane ySplit="4" topLeftCell="BM146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441" customWidth="1"/>
    <col min="2" max="2" width="80.57421875" style="441" bestFit="1" customWidth="1"/>
    <col min="3" max="4" width="19.140625" style="441" customWidth="1"/>
    <col min="5" max="16384" width="9.140625" style="441" customWidth="1"/>
  </cols>
  <sheetData>
    <row r="1" spans="1:5" ht="13.5" thickBot="1">
      <c r="A1" s="742" t="s">
        <v>328</v>
      </c>
      <c r="B1" s="743"/>
      <c r="C1" s="743"/>
      <c r="D1" s="743"/>
      <c r="E1" s="743"/>
    </row>
    <row r="2" spans="1:4" ht="12.75">
      <c r="A2" s="842" t="s">
        <v>892</v>
      </c>
      <c r="B2" s="843"/>
      <c r="C2" s="843"/>
      <c r="D2" s="844"/>
    </row>
    <row r="3" spans="1:4" ht="30">
      <c r="A3" s="359" t="s">
        <v>893</v>
      </c>
      <c r="B3" s="360" t="s">
        <v>510</v>
      </c>
      <c r="C3" s="361" t="s">
        <v>894</v>
      </c>
      <c r="D3" s="361" t="s">
        <v>895</v>
      </c>
    </row>
    <row r="4" spans="1:4" ht="15.75" thickBot="1">
      <c r="A4" s="362">
        <v>1</v>
      </c>
      <c r="B4" s="363">
        <v>2</v>
      </c>
      <c r="C4" s="364">
        <v>4</v>
      </c>
      <c r="D4" s="364">
        <v>4</v>
      </c>
    </row>
    <row r="5" spans="1:4" ht="13.5" thickBot="1">
      <c r="A5" s="272" t="s">
        <v>896</v>
      </c>
      <c r="B5" s="273" t="s">
        <v>897</v>
      </c>
      <c r="C5" s="442"/>
      <c r="D5" s="442"/>
    </row>
    <row r="6" spans="1:4" ht="12.75">
      <c r="A6" s="274" t="s">
        <v>898</v>
      </c>
      <c r="B6" s="275" t="s">
        <v>899</v>
      </c>
      <c r="C6" s="347">
        <v>0</v>
      </c>
      <c r="D6" s="347"/>
    </row>
    <row r="7" spans="1:4" ht="12.75">
      <c r="A7" s="276" t="s">
        <v>900</v>
      </c>
      <c r="B7" s="277" t="s">
        <v>901</v>
      </c>
      <c r="C7" s="348">
        <v>0</v>
      </c>
      <c r="D7" s="348"/>
    </row>
    <row r="8" spans="1:4" ht="12.75">
      <c r="A8" s="276" t="s">
        <v>902</v>
      </c>
      <c r="B8" s="277" t="s">
        <v>903</v>
      </c>
      <c r="C8" s="348">
        <v>4572</v>
      </c>
      <c r="D8" s="348">
        <v>4268</v>
      </c>
    </row>
    <row r="9" spans="1:4" ht="12.75">
      <c r="A9" s="276" t="s">
        <v>904</v>
      </c>
      <c r="B9" s="277" t="s">
        <v>905</v>
      </c>
      <c r="C9" s="348">
        <v>17940</v>
      </c>
      <c r="D9" s="348">
        <v>16369</v>
      </c>
    </row>
    <row r="10" spans="1:4" ht="12.75">
      <c r="A10" s="276" t="s">
        <v>906</v>
      </c>
      <c r="B10" s="277" t="s">
        <v>907</v>
      </c>
      <c r="C10" s="348">
        <v>0</v>
      </c>
      <c r="D10" s="348"/>
    </row>
    <row r="11" spans="1:4" ht="12.75">
      <c r="A11" s="276" t="s">
        <v>908</v>
      </c>
      <c r="B11" s="277" t="s">
        <v>909</v>
      </c>
      <c r="C11" s="348">
        <v>0</v>
      </c>
      <c r="D11" s="348"/>
    </row>
    <row r="12" spans="1:4" s="280" customFormat="1" ht="12.75">
      <c r="A12" s="278" t="s">
        <v>910</v>
      </c>
      <c r="B12" s="279" t="s">
        <v>911</v>
      </c>
      <c r="C12" s="349">
        <f>SUM(C6:C11)</f>
        <v>22512</v>
      </c>
      <c r="D12" s="349">
        <f>SUM(D6:D11)</f>
        <v>20637</v>
      </c>
    </row>
    <row r="13" spans="1:4" ht="12.75">
      <c r="A13" s="276" t="s">
        <v>912</v>
      </c>
      <c r="B13" s="277" t="s">
        <v>913</v>
      </c>
      <c r="C13" s="348">
        <v>6971787</v>
      </c>
      <c r="D13" s="348">
        <v>7106194</v>
      </c>
    </row>
    <row r="14" spans="1:4" ht="12.75">
      <c r="A14" s="276" t="s">
        <v>914</v>
      </c>
      <c r="B14" s="277" t="s">
        <v>915</v>
      </c>
      <c r="C14" s="348">
        <v>125611</v>
      </c>
      <c r="D14" s="348">
        <v>100728</v>
      </c>
    </row>
    <row r="15" spans="1:4" ht="12.75">
      <c r="A15" s="276" t="s">
        <v>916</v>
      </c>
      <c r="B15" s="277" t="s">
        <v>917</v>
      </c>
      <c r="C15" s="348">
        <v>49109</v>
      </c>
      <c r="D15" s="348">
        <v>31494</v>
      </c>
    </row>
    <row r="16" spans="1:4" ht="12.75">
      <c r="A16" s="276" t="s">
        <v>918</v>
      </c>
      <c r="B16" s="277" t="s">
        <v>919</v>
      </c>
      <c r="C16" s="348">
        <v>0</v>
      </c>
      <c r="D16" s="348"/>
    </row>
    <row r="17" spans="1:4" ht="12.75">
      <c r="A17" s="276" t="s">
        <v>920</v>
      </c>
      <c r="B17" s="277" t="s">
        <v>921</v>
      </c>
      <c r="C17" s="348">
        <v>186174</v>
      </c>
      <c r="D17" s="348">
        <v>34916</v>
      </c>
    </row>
    <row r="18" spans="1:4" ht="12.75">
      <c r="A18" s="276" t="s">
        <v>922</v>
      </c>
      <c r="B18" s="277" t="s">
        <v>923</v>
      </c>
      <c r="C18" s="348">
        <v>0</v>
      </c>
      <c r="D18" s="348"/>
    </row>
    <row r="19" spans="1:4" ht="12.75">
      <c r="A19" s="276" t="s">
        <v>924</v>
      </c>
      <c r="B19" s="277" t="s">
        <v>925</v>
      </c>
      <c r="C19" s="348">
        <v>0</v>
      </c>
      <c r="D19" s="348"/>
    </row>
    <row r="20" spans="1:4" ht="12.75">
      <c r="A20" s="276" t="s">
        <v>926</v>
      </c>
      <c r="B20" s="277" t="s">
        <v>927</v>
      </c>
      <c r="C20" s="348">
        <v>0</v>
      </c>
      <c r="D20" s="348"/>
    </row>
    <row r="21" spans="1:4" s="280" customFormat="1" ht="12.75">
      <c r="A21" s="278" t="s">
        <v>928</v>
      </c>
      <c r="B21" s="279" t="s">
        <v>929</v>
      </c>
      <c r="C21" s="349">
        <f>SUM(C13:C20)</f>
        <v>7332681</v>
      </c>
      <c r="D21" s="349">
        <f>SUM(D13:D20)</f>
        <v>7273332</v>
      </c>
    </row>
    <row r="22" spans="1:4" ht="12.75">
      <c r="A22" s="276" t="s">
        <v>930</v>
      </c>
      <c r="B22" s="277" t="s">
        <v>931</v>
      </c>
      <c r="C22" s="348">
        <v>73745</v>
      </c>
      <c r="D22" s="348">
        <v>73745</v>
      </c>
    </row>
    <row r="23" spans="1:4" ht="12.75">
      <c r="A23" s="276" t="s">
        <v>932</v>
      </c>
      <c r="B23" s="277" t="s">
        <v>933</v>
      </c>
      <c r="C23" s="348">
        <v>0</v>
      </c>
      <c r="D23" s="348"/>
    </row>
    <row r="24" spans="1:4" ht="12.75">
      <c r="A24" s="276" t="s">
        <v>934</v>
      </c>
      <c r="B24" s="277" t="s">
        <v>935</v>
      </c>
      <c r="C24" s="348">
        <v>0</v>
      </c>
      <c r="D24" s="348"/>
    </row>
    <row r="25" spans="1:4" ht="12.75">
      <c r="A25" s="276" t="s">
        <v>936</v>
      </c>
      <c r="B25" s="277" t="s">
        <v>937</v>
      </c>
      <c r="C25" s="348">
        <v>5226</v>
      </c>
      <c r="D25" s="348">
        <v>5240</v>
      </c>
    </row>
    <row r="26" spans="1:4" ht="12.75">
      <c r="A26" s="276" t="s">
        <v>938</v>
      </c>
      <c r="B26" s="277" t="s">
        <v>939</v>
      </c>
      <c r="C26" s="348">
        <v>0</v>
      </c>
      <c r="D26" s="348"/>
    </row>
    <row r="27" spans="1:4" ht="12.75">
      <c r="A27" s="276" t="s">
        <v>940</v>
      </c>
      <c r="B27" s="277" t="s">
        <v>941</v>
      </c>
      <c r="C27" s="348">
        <v>0</v>
      </c>
      <c r="D27" s="348"/>
    </row>
    <row r="28" spans="1:4" ht="12.75">
      <c r="A28" s="276" t="s">
        <v>942</v>
      </c>
      <c r="B28" s="277" t="s">
        <v>943</v>
      </c>
      <c r="C28" s="348">
        <v>0</v>
      </c>
      <c r="D28" s="348"/>
    </row>
    <row r="29" spans="1:4" s="280" customFormat="1" ht="12.75">
      <c r="A29" s="278" t="s">
        <v>944</v>
      </c>
      <c r="B29" s="279" t="s">
        <v>945</v>
      </c>
      <c r="C29" s="349">
        <f>SUM(C22:C28)</f>
        <v>78971</v>
      </c>
      <c r="D29" s="349">
        <f>SUM(D22:D28)</f>
        <v>78985</v>
      </c>
    </row>
    <row r="30" spans="1:4" ht="12.75">
      <c r="A30" s="276" t="s">
        <v>946</v>
      </c>
      <c r="B30" s="277" t="s">
        <v>947</v>
      </c>
      <c r="C30" s="348">
        <v>2178895</v>
      </c>
      <c r="D30" s="348">
        <v>2199878</v>
      </c>
    </row>
    <row r="31" spans="1:4" ht="12.75">
      <c r="A31" s="276" t="s">
        <v>948</v>
      </c>
      <c r="B31" s="277" t="s">
        <v>949</v>
      </c>
      <c r="C31" s="348"/>
      <c r="D31" s="348"/>
    </row>
    <row r="32" spans="1:4" ht="12.75">
      <c r="A32" s="276" t="s">
        <v>950</v>
      </c>
      <c r="B32" s="277" t="s">
        <v>951</v>
      </c>
      <c r="C32" s="348">
        <v>0</v>
      </c>
      <c r="D32" s="348"/>
    </row>
    <row r="33" spans="1:4" ht="12.75">
      <c r="A33" s="276" t="s">
        <v>952</v>
      </c>
      <c r="B33" s="277" t="s">
        <v>953</v>
      </c>
      <c r="C33" s="348">
        <v>0</v>
      </c>
      <c r="D33" s="348"/>
    </row>
    <row r="34" spans="1:4" ht="25.5">
      <c r="A34" s="276" t="s">
        <v>954</v>
      </c>
      <c r="B34" s="277" t="s">
        <v>955</v>
      </c>
      <c r="C34" s="348">
        <v>0</v>
      </c>
      <c r="D34" s="348"/>
    </row>
    <row r="35" spans="1:4" s="280" customFormat="1" ht="25.5">
      <c r="A35" s="278" t="s">
        <v>956</v>
      </c>
      <c r="B35" s="279" t="s">
        <v>957</v>
      </c>
      <c r="C35" s="349">
        <f>SUM(C30:C34)</f>
        <v>2178895</v>
      </c>
      <c r="D35" s="349">
        <f>SUM(D30:D34)</f>
        <v>2199878</v>
      </c>
    </row>
    <row r="36" spans="1:4" s="280" customFormat="1" ht="12.75">
      <c r="A36" s="278" t="s">
        <v>958</v>
      </c>
      <c r="B36" s="279" t="s">
        <v>0</v>
      </c>
      <c r="C36" s="349">
        <f>C12+C21+C29+C35</f>
        <v>9613059</v>
      </c>
      <c r="D36" s="349">
        <f>D12+D21+D29+D35</f>
        <v>9572832</v>
      </c>
    </row>
    <row r="37" spans="1:4" ht="12.75">
      <c r="A37" s="276" t="s">
        <v>1</v>
      </c>
      <c r="B37" s="277" t="s">
        <v>2</v>
      </c>
      <c r="C37" s="348">
        <v>5857</v>
      </c>
      <c r="D37" s="348">
        <v>5394</v>
      </c>
    </row>
    <row r="38" spans="1:4" ht="12.75">
      <c r="A38" s="276" t="s">
        <v>3</v>
      </c>
      <c r="B38" s="277" t="s">
        <v>4</v>
      </c>
      <c r="C38" s="348">
        <v>0</v>
      </c>
      <c r="D38" s="348"/>
    </row>
    <row r="39" spans="1:4" ht="12.75">
      <c r="A39" s="276" t="s">
        <v>5</v>
      </c>
      <c r="B39" s="277" t="s">
        <v>6</v>
      </c>
      <c r="C39" s="348">
        <v>0</v>
      </c>
      <c r="D39" s="348"/>
    </row>
    <row r="40" spans="1:4" ht="12.75">
      <c r="A40" s="276" t="s">
        <v>7</v>
      </c>
      <c r="B40" s="277" t="s">
        <v>8</v>
      </c>
      <c r="C40" s="348">
        <v>0</v>
      </c>
      <c r="D40" s="348"/>
    </row>
    <row r="41" spans="1:4" ht="25.5">
      <c r="A41" s="276" t="s">
        <v>9</v>
      </c>
      <c r="B41" s="277" t="s">
        <v>10</v>
      </c>
      <c r="C41" s="348">
        <v>0</v>
      </c>
      <c r="D41" s="348"/>
    </row>
    <row r="42" spans="1:4" ht="12.75">
      <c r="A42" s="276" t="s">
        <v>11</v>
      </c>
      <c r="B42" s="277" t="s">
        <v>12</v>
      </c>
      <c r="C42" s="348">
        <v>0</v>
      </c>
      <c r="D42" s="348"/>
    </row>
    <row r="43" spans="1:4" s="280" customFormat="1" ht="12.75">
      <c r="A43" s="278" t="s">
        <v>13</v>
      </c>
      <c r="B43" s="279" t="s">
        <v>14</v>
      </c>
      <c r="C43" s="349">
        <f>SUM(C37:C42)</f>
        <v>5857</v>
      </c>
      <c r="D43" s="349">
        <f>SUM(D37:D42)</f>
        <v>5394</v>
      </c>
    </row>
    <row r="44" spans="1:4" ht="25.5">
      <c r="A44" s="276" t="s">
        <v>15</v>
      </c>
      <c r="B44" s="277" t="s">
        <v>16</v>
      </c>
      <c r="C44" s="348">
        <v>10642</v>
      </c>
      <c r="D44" s="348">
        <v>79500</v>
      </c>
    </row>
    <row r="45" spans="1:4" ht="12.75">
      <c r="A45" s="276" t="s">
        <v>17</v>
      </c>
      <c r="B45" s="277" t="s">
        <v>18</v>
      </c>
      <c r="C45" s="348">
        <v>46900</v>
      </c>
      <c r="D45" s="348">
        <v>53217</v>
      </c>
    </row>
    <row r="46" spans="1:4" ht="12.75">
      <c r="A46" s="276" t="s">
        <v>19</v>
      </c>
      <c r="B46" s="277" t="s">
        <v>20</v>
      </c>
      <c r="C46" s="348">
        <v>5754</v>
      </c>
      <c r="D46" s="348"/>
    </row>
    <row r="47" spans="1:4" ht="12.75">
      <c r="A47" s="276" t="s">
        <v>21</v>
      </c>
      <c r="B47" s="277" t="s">
        <v>22</v>
      </c>
      <c r="C47" s="348">
        <v>5119</v>
      </c>
      <c r="D47" s="348">
        <v>43256</v>
      </c>
    </row>
    <row r="48" spans="1:4" ht="25.5">
      <c r="A48" s="276" t="s">
        <v>23</v>
      </c>
      <c r="B48" s="277" t="s">
        <v>25</v>
      </c>
      <c r="C48" s="348">
        <v>0</v>
      </c>
      <c r="D48" s="348"/>
    </row>
    <row r="49" spans="1:4" ht="25.5">
      <c r="A49" s="276" t="s">
        <v>26</v>
      </c>
      <c r="B49" s="277" t="s">
        <v>27</v>
      </c>
      <c r="C49" s="348">
        <v>0</v>
      </c>
      <c r="D49" s="348">
        <v>1112</v>
      </c>
    </row>
    <row r="50" spans="1:4" ht="12.75">
      <c r="A50" s="276" t="s">
        <v>28</v>
      </c>
      <c r="B50" s="277" t="s">
        <v>29</v>
      </c>
      <c r="C50" s="348">
        <v>0</v>
      </c>
      <c r="D50" s="348"/>
    </row>
    <row r="51" spans="1:4" ht="12.75">
      <c r="A51" s="276" t="s">
        <v>30</v>
      </c>
      <c r="B51" s="277" t="s">
        <v>31</v>
      </c>
      <c r="C51" s="348">
        <v>0</v>
      </c>
      <c r="D51" s="348">
        <v>1726</v>
      </c>
    </row>
    <row r="52" spans="1:4" ht="12.75">
      <c r="A52" s="276" t="s">
        <v>32</v>
      </c>
      <c r="B52" s="277" t="s">
        <v>33</v>
      </c>
      <c r="C52" s="348">
        <v>0</v>
      </c>
      <c r="D52" s="348"/>
    </row>
    <row r="53" spans="1:4" ht="12.75">
      <c r="A53" s="276" t="s">
        <v>34</v>
      </c>
      <c r="B53" s="277" t="s">
        <v>35</v>
      </c>
      <c r="C53" s="348">
        <v>0</v>
      </c>
      <c r="D53" s="348"/>
    </row>
    <row r="54" spans="1:4" ht="12.75">
      <c r="A54" s="276" t="s">
        <v>36</v>
      </c>
      <c r="B54" s="277" t="s">
        <v>37</v>
      </c>
      <c r="C54" s="348">
        <v>0</v>
      </c>
      <c r="D54" s="348"/>
    </row>
    <row r="55" spans="1:4" s="280" customFormat="1" ht="12.75">
      <c r="A55" s="278" t="s">
        <v>38</v>
      </c>
      <c r="B55" s="279" t="s">
        <v>39</v>
      </c>
      <c r="C55" s="349">
        <f>SUM(C44:C54)</f>
        <v>68415</v>
      </c>
      <c r="D55" s="349">
        <f>SUM(D44:D47)</f>
        <v>175973</v>
      </c>
    </row>
    <row r="56" spans="1:4" ht="12.75">
      <c r="A56" s="276" t="s">
        <v>40</v>
      </c>
      <c r="B56" s="277" t="s">
        <v>41</v>
      </c>
      <c r="C56" s="348">
        <v>0</v>
      </c>
      <c r="D56" s="348"/>
    </row>
    <row r="57" spans="1:4" ht="12.75">
      <c r="A57" s="276" t="s">
        <v>42</v>
      </c>
      <c r="B57" s="277" t="s">
        <v>43</v>
      </c>
      <c r="C57" s="348">
        <v>0</v>
      </c>
      <c r="D57" s="348"/>
    </row>
    <row r="58" spans="1:4" ht="12.75">
      <c r="A58" s="276" t="s">
        <v>44</v>
      </c>
      <c r="B58" s="277" t="s">
        <v>45</v>
      </c>
      <c r="C58" s="348">
        <v>0</v>
      </c>
      <c r="D58" s="348"/>
    </row>
    <row r="59" spans="1:4" ht="12.75">
      <c r="A59" s="276" t="s">
        <v>46</v>
      </c>
      <c r="B59" s="277" t="s">
        <v>47</v>
      </c>
      <c r="C59" s="348">
        <v>0</v>
      </c>
      <c r="D59" s="348"/>
    </row>
    <row r="60" spans="1:4" ht="25.5">
      <c r="A60" s="276" t="s">
        <v>48</v>
      </c>
      <c r="B60" s="277" t="s">
        <v>49</v>
      </c>
      <c r="C60" s="348">
        <v>0</v>
      </c>
      <c r="D60" s="348"/>
    </row>
    <row r="61" spans="1:4" ht="12.75">
      <c r="A61" s="276" t="s">
        <v>50</v>
      </c>
      <c r="B61" s="277" t="s">
        <v>51</v>
      </c>
      <c r="C61" s="348">
        <v>0</v>
      </c>
      <c r="D61" s="348"/>
    </row>
    <row r="62" spans="1:4" s="280" customFormat="1" ht="12.75">
      <c r="A62" s="278" t="s">
        <v>52</v>
      </c>
      <c r="B62" s="279" t="s">
        <v>53</v>
      </c>
      <c r="C62" s="349">
        <v>0</v>
      </c>
      <c r="D62" s="349">
        <v>0</v>
      </c>
    </row>
    <row r="63" spans="1:4" ht="12.75">
      <c r="A63" s="276" t="s">
        <v>54</v>
      </c>
      <c r="B63" s="277" t="s">
        <v>55</v>
      </c>
      <c r="C63" s="348">
        <v>347</v>
      </c>
      <c r="D63" s="348">
        <v>239</v>
      </c>
    </row>
    <row r="64" spans="1:4" ht="12.75">
      <c r="A64" s="276" t="s">
        <v>56</v>
      </c>
      <c r="B64" s="277" t="s">
        <v>57</v>
      </c>
      <c r="C64" s="348">
        <v>9825</v>
      </c>
      <c r="D64" s="348">
        <v>15690</v>
      </c>
    </row>
    <row r="65" spans="1:4" ht="12.75">
      <c r="A65" s="276" t="s">
        <v>58</v>
      </c>
      <c r="B65" s="277" t="s">
        <v>59</v>
      </c>
      <c r="C65" s="348">
        <v>0</v>
      </c>
      <c r="D65" s="348"/>
    </row>
    <row r="66" spans="1:4" ht="12.75">
      <c r="A66" s="276" t="s">
        <v>60</v>
      </c>
      <c r="B66" s="277" t="s">
        <v>61</v>
      </c>
      <c r="C66" s="348">
        <v>743</v>
      </c>
      <c r="D66" s="348">
        <v>1447</v>
      </c>
    </row>
    <row r="67" spans="1:4" ht="12.75">
      <c r="A67" s="278" t="s">
        <v>62</v>
      </c>
      <c r="B67" s="279" t="s">
        <v>63</v>
      </c>
      <c r="C67" s="349">
        <f>SUM(C56:C66)</f>
        <v>10915</v>
      </c>
      <c r="D67" s="349">
        <f>SUM(D56:D66)</f>
        <v>17376</v>
      </c>
    </row>
    <row r="68" spans="1:4" ht="12.75">
      <c r="A68" s="276" t="s">
        <v>64</v>
      </c>
      <c r="B68" s="277" t="s">
        <v>65</v>
      </c>
      <c r="C68" s="348">
        <v>3117</v>
      </c>
      <c r="D68" s="348">
        <v>1047</v>
      </c>
    </row>
    <row r="69" spans="1:4" ht="12.75">
      <c r="A69" s="276" t="s">
        <v>66</v>
      </c>
      <c r="B69" s="277" t="s">
        <v>67</v>
      </c>
      <c r="C69" s="348">
        <v>75111</v>
      </c>
      <c r="D69" s="348">
        <v>15349</v>
      </c>
    </row>
    <row r="70" spans="1:4" ht="12.75">
      <c r="A70" s="276" t="s">
        <v>68</v>
      </c>
      <c r="B70" s="277" t="s">
        <v>69</v>
      </c>
      <c r="C70" s="348">
        <v>0</v>
      </c>
      <c r="D70" s="348"/>
    </row>
    <row r="71" spans="1:4" ht="12.75">
      <c r="A71" s="276" t="s">
        <v>70</v>
      </c>
      <c r="B71" s="277" t="s">
        <v>71</v>
      </c>
      <c r="C71" s="348">
        <v>0</v>
      </c>
      <c r="D71" s="348"/>
    </row>
    <row r="72" spans="1:4" ht="12.75">
      <c r="A72" s="276" t="s">
        <v>72</v>
      </c>
      <c r="B72" s="277" t="s">
        <v>73</v>
      </c>
      <c r="C72" s="348">
        <v>78228</v>
      </c>
      <c r="D72" s="348">
        <v>16396</v>
      </c>
    </row>
    <row r="73" spans="1:4" ht="13.5" thickBot="1">
      <c r="A73" s="281" t="s">
        <v>74</v>
      </c>
      <c r="B73" s="282" t="s">
        <v>75</v>
      </c>
      <c r="C73" s="350">
        <f>C43+C55+C62+C67+C72</f>
        <v>163415</v>
      </c>
      <c r="D73" s="350">
        <f>D43+D55+D62+D67+D72</f>
        <v>215139</v>
      </c>
    </row>
    <row r="74" spans="1:4" ht="13.5" thickBot="1">
      <c r="A74" s="272" t="s">
        <v>76</v>
      </c>
      <c r="B74" s="273" t="s">
        <v>77</v>
      </c>
      <c r="C74" s="351">
        <f>C36+C73</f>
        <v>9776474</v>
      </c>
      <c r="D74" s="351">
        <f>D36+D73</f>
        <v>9787971</v>
      </c>
    </row>
    <row r="75" spans="1:4" ht="12.75">
      <c r="A75" s="283"/>
      <c r="B75" s="284"/>
      <c r="C75" s="352"/>
      <c r="D75" s="352"/>
    </row>
    <row r="76" spans="1:4" ht="12.75">
      <c r="A76" s="353"/>
      <c r="B76" s="354"/>
      <c r="C76" s="355"/>
      <c r="D76" s="355"/>
    </row>
    <row r="77" spans="1:4" ht="12.75">
      <c r="A77" s="353"/>
      <c r="B77" s="354"/>
      <c r="C77" s="355"/>
      <c r="D77" s="355"/>
    </row>
    <row r="78" spans="1:4" ht="12.75">
      <c r="A78" s="353"/>
      <c r="B78" s="354"/>
      <c r="C78" s="355"/>
      <c r="D78" s="355"/>
    </row>
    <row r="79" spans="1:4" ht="12.75">
      <c r="A79" s="353"/>
      <c r="B79" s="354"/>
      <c r="C79" s="355"/>
      <c r="D79" s="355"/>
    </row>
    <row r="80" spans="1:4" ht="13.5" thickBot="1">
      <c r="A80" s="285"/>
      <c r="B80" s="286"/>
      <c r="C80" s="356"/>
      <c r="D80" s="356"/>
    </row>
    <row r="81" spans="1:4" ht="13.5" thickBot="1">
      <c r="A81" s="287" t="s">
        <v>896</v>
      </c>
      <c r="B81" s="288" t="s">
        <v>78</v>
      </c>
      <c r="C81" s="442"/>
      <c r="D81" s="442"/>
    </row>
    <row r="82" spans="1:4" ht="12.75">
      <c r="A82" s="274" t="s">
        <v>79</v>
      </c>
      <c r="B82" s="275" t="s">
        <v>80</v>
      </c>
      <c r="C82" s="347">
        <v>42487</v>
      </c>
      <c r="D82" s="347">
        <v>0</v>
      </c>
    </row>
    <row r="83" spans="1:4" ht="12.75">
      <c r="A83" s="276" t="s">
        <v>81</v>
      </c>
      <c r="B83" s="277" t="s">
        <v>82</v>
      </c>
      <c r="C83" s="348">
        <v>257557</v>
      </c>
      <c r="D83" s="348">
        <v>310000</v>
      </c>
    </row>
    <row r="84" spans="1:4" s="280" customFormat="1" ht="12.75">
      <c r="A84" s="278" t="s">
        <v>83</v>
      </c>
      <c r="B84" s="279" t="s">
        <v>84</v>
      </c>
      <c r="C84" s="349">
        <f>SUM(C82:C83)</f>
        <v>300044</v>
      </c>
      <c r="D84" s="349">
        <f>SUM(D82:D83)</f>
        <v>310000</v>
      </c>
    </row>
    <row r="85" spans="1:4" ht="12.75">
      <c r="A85" s="276" t="s">
        <v>85</v>
      </c>
      <c r="B85" s="277" t="s">
        <v>86</v>
      </c>
      <c r="C85" s="348">
        <v>0</v>
      </c>
      <c r="D85" s="348"/>
    </row>
    <row r="86" spans="1:4" ht="12.75">
      <c r="A86" s="276" t="s">
        <v>87</v>
      </c>
      <c r="B86" s="277" t="s">
        <v>91</v>
      </c>
      <c r="C86" s="348">
        <v>8643656</v>
      </c>
      <c r="D86" s="348">
        <v>8782454</v>
      </c>
    </row>
    <row r="87" spans="1:4" s="280" customFormat="1" ht="12.75">
      <c r="A87" s="278" t="s">
        <v>92</v>
      </c>
      <c r="B87" s="279" t="s">
        <v>93</v>
      </c>
      <c r="C87" s="349">
        <f>SUM(C85:C86)</f>
        <v>8643656</v>
      </c>
      <c r="D87" s="349">
        <f>SUM(D85:D86)</f>
        <v>8782454</v>
      </c>
    </row>
    <row r="88" spans="1:4" ht="12.75">
      <c r="A88" s="276" t="s">
        <v>94</v>
      </c>
      <c r="B88" s="277" t="s">
        <v>95</v>
      </c>
      <c r="C88" s="348">
        <v>0</v>
      </c>
      <c r="D88" s="348"/>
    </row>
    <row r="89" spans="1:4" ht="12.75">
      <c r="A89" s="276" t="s">
        <v>96</v>
      </c>
      <c r="B89" s="277" t="s">
        <v>97</v>
      </c>
      <c r="C89" s="348">
        <v>0</v>
      </c>
      <c r="D89" s="348"/>
    </row>
    <row r="90" spans="1:4" s="280" customFormat="1" ht="12.75">
      <c r="A90" s="278" t="s">
        <v>98</v>
      </c>
      <c r="B90" s="279" t="s">
        <v>99</v>
      </c>
      <c r="C90" s="349">
        <v>0</v>
      </c>
      <c r="D90" s="349">
        <v>0</v>
      </c>
    </row>
    <row r="91" spans="1:4" s="280" customFormat="1" ht="12.75">
      <c r="A91" s="278" t="s">
        <v>100</v>
      </c>
      <c r="B91" s="279" t="s">
        <v>101</v>
      </c>
      <c r="C91" s="349">
        <f>C84+C87+C90</f>
        <v>8943700</v>
      </c>
      <c r="D91" s="349">
        <f>D84+D87+D90</f>
        <v>9092454</v>
      </c>
    </row>
    <row r="92" spans="1:4" ht="12.75">
      <c r="A92" s="276" t="s">
        <v>102</v>
      </c>
      <c r="B92" s="277" t="s">
        <v>103</v>
      </c>
      <c r="C92" s="348">
        <v>2046</v>
      </c>
      <c r="D92" s="348">
        <v>12715</v>
      </c>
    </row>
    <row r="93" spans="1:4" ht="12.75">
      <c r="A93" s="276" t="s">
        <v>104</v>
      </c>
      <c r="B93" s="277" t="s">
        <v>105</v>
      </c>
      <c r="C93" s="348">
        <v>22371</v>
      </c>
      <c r="D93" s="348">
        <v>12715</v>
      </c>
    </row>
    <row r="94" spans="1:4" ht="12.75">
      <c r="A94" s="276" t="s">
        <v>106</v>
      </c>
      <c r="B94" s="277" t="s">
        <v>107</v>
      </c>
      <c r="C94" s="348">
        <v>24417</v>
      </c>
      <c r="D94" s="348">
        <v>0</v>
      </c>
    </row>
    <row r="95" spans="1:4" ht="12.75">
      <c r="A95" s="276" t="s">
        <v>108</v>
      </c>
      <c r="B95" s="277" t="s">
        <v>109</v>
      </c>
      <c r="C95" s="348">
        <v>1046</v>
      </c>
      <c r="D95" s="348">
        <v>18431</v>
      </c>
    </row>
    <row r="96" spans="1:4" ht="12.75">
      <c r="A96" s="276" t="s">
        <v>110</v>
      </c>
      <c r="B96" s="277" t="s">
        <v>111</v>
      </c>
      <c r="C96" s="348">
        <v>0</v>
      </c>
      <c r="D96" s="348"/>
    </row>
    <row r="97" spans="1:4" ht="12.75">
      <c r="A97" s="276" t="s">
        <v>112</v>
      </c>
      <c r="B97" s="277" t="s">
        <v>113</v>
      </c>
      <c r="C97" s="348">
        <v>0</v>
      </c>
      <c r="D97" s="348"/>
    </row>
    <row r="98" spans="1:4" ht="12.75">
      <c r="A98" s="276" t="s">
        <v>114</v>
      </c>
      <c r="B98" s="277" t="s">
        <v>115</v>
      </c>
      <c r="C98" s="348">
        <v>0</v>
      </c>
      <c r="D98" s="348"/>
    </row>
    <row r="99" spans="1:4" s="280" customFormat="1" ht="12.75">
      <c r="A99" s="278" t="s">
        <v>116</v>
      </c>
      <c r="B99" s="279" t="s">
        <v>117</v>
      </c>
      <c r="C99" s="349">
        <f>C92+C95+C96+C97+C98</f>
        <v>3092</v>
      </c>
      <c r="D99" s="349">
        <f>D92+D95+D96+D97+D98</f>
        <v>31146</v>
      </c>
    </row>
    <row r="100" spans="1:4" ht="12.75">
      <c r="A100" s="276" t="s">
        <v>118</v>
      </c>
      <c r="B100" s="277" t="s">
        <v>119</v>
      </c>
      <c r="C100" s="348">
        <f>C101+C102</f>
        <v>0</v>
      </c>
      <c r="D100" s="348">
        <f>D101+D102</f>
        <v>0</v>
      </c>
    </row>
    <row r="101" spans="1:4" ht="12.75">
      <c r="A101" s="276" t="s">
        <v>120</v>
      </c>
      <c r="B101" s="277" t="s">
        <v>121</v>
      </c>
      <c r="C101" s="348">
        <v>0</v>
      </c>
      <c r="D101" s="348"/>
    </row>
    <row r="102" spans="1:4" ht="12.75">
      <c r="A102" s="276" t="s">
        <v>122</v>
      </c>
      <c r="B102" s="277" t="s">
        <v>123</v>
      </c>
      <c r="C102" s="348">
        <v>0</v>
      </c>
      <c r="D102" s="348"/>
    </row>
    <row r="103" spans="1:4" ht="12.75">
      <c r="A103" s="276" t="s">
        <v>124</v>
      </c>
      <c r="B103" s="277" t="s">
        <v>125</v>
      </c>
      <c r="C103" s="348">
        <v>0</v>
      </c>
      <c r="D103" s="348"/>
    </row>
    <row r="104" spans="1:4" ht="12.75">
      <c r="A104" s="276" t="s">
        <v>126</v>
      </c>
      <c r="B104" s="277" t="s">
        <v>135</v>
      </c>
      <c r="C104" s="348">
        <v>0</v>
      </c>
      <c r="D104" s="348"/>
    </row>
    <row r="105" spans="1:4" ht="12.75">
      <c r="A105" s="276" t="s">
        <v>136</v>
      </c>
      <c r="B105" s="277" t="s">
        <v>137</v>
      </c>
      <c r="C105" s="348">
        <v>0</v>
      </c>
      <c r="D105" s="348"/>
    </row>
    <row r="106" spans="1:4" s="280" customFormat="1" ht="12.75">
      <c r="A106" s="278" t="s">
        <v>138</v>
      </c>
      <c r="B106" s="279" t="s">
        <v>139</v>
      </c>
      <c r="C106" s="349">
        <f>SUM(C100:C105)</f>
        <v>0</v>
      </c>
      <c r="D106" s="349">
        <f>SUM(D100:D105)</f>
        <v>0</v>
      </c>
    </row>
    <row r="107" spans="1:4" s="280" customFormat="1" ht="12.75">
      <c r="A107" s="278" t="s">
        <v>140</v>
      </c>
      <c r="B107" s="279" t="s">
        <v>141</v>
      </c>
      <c r="C107" s="349">
        <f>C99+C106</f>
        <v>3092</v>
      </c>
      <c r="D107" s="349">
        <f>D99+D106</f>
        <v>31146</v>
      </c>
    </row>
    <row r="108" spans="1:4" ht="12.75">
      <c r="A108" s="276" t="s">
        <v>142</v>
      </c>
      <c r="B108" s="277" t="s">
        <v>143</v>
      </c>
      <c r="C108" s="348">
        <v>0</v>
      </c>
      <c r="D108" s="348"/>
    </row>
    <row r="109" spans="1:4" ht="12.75">
      <c r="A109" s="276" t="s">
        <v>144</v>
      </c>
      <c r="B109" s="277" t="s">
        <v>145</v>
      </c>
      <c r="C109" s="348">
        <v>0</v>
      </c>
      <c r="D109" s="348"/>
    </row>
    <row r="110" spans="1:4" ht="12.75">
      <c r="A110" s="276" t="s">
        <v>146</v>
      </c>
      <c r="B110" s="277" t="s">
        <v>147</v>
      </c>
      <c r="C110" s="348">
        <v>0</v>
      </c>
      <c r="D110" s="348"/>
    </row>
    <row r="111" spans="1:4" ht="12.75">
      <c r="A111" s="276" t="s">
        <v>148</v>
      </c>
      <c r="B111" s="277" t="s">
        <v>149</v>
      </c>
      <c r="C111" s="348">
        <v>469855</v>
      </c>
      <c r="D111" s="348">
        <v>409451</v>
      </c>
    </row>
    <row r="112" spans="1:4" ht="12.75">
      <c r="A112" s="276" t="s">
        <v>150</v>
      </c>
      <c r="B112" s="277" t="s">
        <v>151</v>
      </c>
      <c r="C112" s="348">
        <v>0</v>
      </c>
      <c r="D112" s="348"/>
    </row>
    <row r="113" spans="1:4" ht="12.75">
      <c r="A113" s="276" t="s">
        <v>152</v>
      </c>
      <c r="B113" s="277" t="s">
        <v>153</v>
      </c>
      <c r="C113" s="348">
        <v>0</v>
      </c>
      <c r="D113" s="348">
        <v>44000</v>
      </c>
    </row>
    <row r="114" spans="1:4" s="280" customFormat="1" ht="12.75">
      <c r="A114" s="278" t="s">
        <v>154</v>
      </c>
      <c r="B114" s="279" t="s">
        <v>155</v>
      </c>
      <c r="C114" s="349">
        <f>SUM(C108:C113)</f>
        <v>469855</v>
      </c>
      <c r="D114" s="349">
        <f>SUM(D108:D113)</f>
        <v>453451</v>
      </c>
    </row>
    <row r="115" spans="1:4" ht="12.75">
      <c r="A115" s="276" t="s">
        <v>156</v>
      </c>
      <c r="B115" s="277" t="s">
        <v>157</v>
      </c>
      <c r="C115" s="348">
        <v>0</v>
      </c>
      <c r="D115" s="348"/>
    </row>
    <row r="116" spans="1:4" ht="12.75">
      <c r="A116" s="276" t="s">
        <v>158</v>
      </c>
      <c r="B116" s="277" t="s">
        <v>159</v>
      </c>
      <c r="C116" s="348">
        <v>137286</v>
      </c>
      <c r="D116" s="348">
        <v>170523</v>
      </c>
    </row>
    <row r="117" spans="1:4" ht="25.5">
      <c r="A117" s="276" t="s">
        <v>160</v>
      </c>
      <c r="B117" s="277" t="s">
        <v>161</v>
      </c>
      <c r="C117" s="348">
        <v>0</v>
      </c>
      <c r="D117" s="348"/>
    </row>
    <row r="118" spans="1:4" ht="12.75">
      <c r="A118" s="276" t="s">
        <v>162</v>
      </c>
      <c r="B118" s="277" t="s">
        <v>163</v>
      </c>
      <c r="C118" s="348">
        <f>C119+C120</f>
        <v>79247</v>
      </c>
      <c r="D118" s="348">
        <v>2085</v>
      </c>
    </row>
    <row r="119" spans="1:4" ht="12.75">
      <c r="A119" s="276" t="s">
        <v>164</v>
      </c>
      <c r="B119" s="277" t="s">
        <v>165</v>
      </c>
      <c r="C119" s="348">
        <v>78659</v>
      </c>
      <c r="D119" s="348">
        <v>2085</v>
      </c>
    </row>
    <row r="120" spans="1:4" ht="12.75">
      <c r="A120" s="276" t="s">
        <v>166</v>
      </c>
      <c r="B120" s="277" t="s">
        <v>167</v>
      </c>
      <c r="C120" s="348">
        <v>588</v>
      </c>
      <c r="D120" s="348">
        <v>0</v>
      </c>
    </row>
    <row r="121" spans="1:4" ht="12.75">
      <c r="A121" s="276" t="s">
        <v>168</v>
      </c>
      <c r="B121" s="277" t="s">
        <v>169</v>
      </c>
      <c r="C121" s="348">
        <v>57243</v>
      </c>
      <c r="D121" s="348">
        <v>35686</v>
      </c>
    </row>
    <row r="122" spans="1:4" ht="12.75">
      <c r="A122" s="276" t="s">
        <v>170</v>
      </c>
      <c r="B122" s="277" t="s">
        <v>171</v>
      </c>
      <c r="C122" s="348">
        <v>0</v>
      </c>
      <c r="D122" s="348"/>
    </row>
    <row r="123" spans="1:4" ht="12.75">
      <c r="A123" s="276" t="s">
        <v>172</v>
      </c>
      <c r="B123" s="277" t="s">
        <v>173</v>
      </c>
      <c r="C123" s="348">
        <v>0</v>
      </c>
      <c r="D123" s="348"/>
    </row>
    <row r="124" spans="1:4" ht="12.75">
      <c r="A124" s="276" t="s">
        <v>174</v>
      </c>
      <c r="B124" s="277" t="s">
        <v>175</v>
      </c>
      <c r="C124" s="348">
        <v>0</v>
      </c>
      <c r="D124" s="348"/>
    </row>
    <row r="125" spans="1:4" ht="12.75">
      <c r="A125" s="276" t="s">
        <v>176</v>
      </c>
      <c r="B125" s="277" t="s">
        <v>177</v>
      </c>
      <c r="C125" s="348">
        <v>44091</v>
      </c>
      <c r="D125" s="348">
        <v>33648</v>
      </c>
    </row>
    <row r="126" spans="1:4" ht="12.75">
      <c r="A126" s="276" t="s">
        <v>178</v>
      </c>
      <c r="B126" s="277" t="s">
        <v>179</v>
      </c>
      <c r="C126" s="348">
        <v>0</v>
      </c>
      <c r="D126" s="348"/>
    </row>
    <row r="127" spans="1:4" ht="12.75">
      <c r="A127" s="276" t="s">
        <v>180</v>
      </c>
      <c r="B127" s="277" t="s">
        <v>181</v>
      </c>
      <c r="C127" s="348">
        <v>11096</v>
      </c>
      <c r="D127" s="348" t="s">
        <v>694</v>
      </c>
    </row>
    <row r="128" spans="1:4" ht="12.75">
      <c r="A128" s="276" t="s">
        <v>182</v>
      </c>
      <c r="B128" s="277" t="s">
        <v>183</v>
      </c>
      <c r="C128" s="348">
        <v>0</v>
      </c>
      <c r="D128" s="348"/>
    </row>
    <row r="129" spans="1:4" ht="12.75">
      <c r="A129" s="276" t="s">
        <v>184</v>
      </c>
      <c r="B129" s="277" t="s">
        <v>185</v>
      </c>
      <c r="C129" s="348">
        <v>0</v>
      </c>
      <c r="D129" s="348"/>
    </row>
    <row r="130" spans="1:4" ht="12.75">
      <c r="A130" s="276" t="s">
        <v>186</v>
      </c>
      <c r="B130" s="277" t="s">
        <v>187</v>
      </c>
      <c r="C130" s="348">
        <v>0</v>
      </c>
      <c r="D130" s="348"/>
    </row>
    <row r="131" spans="1:4" ht="12.75">
      <c r="A131" s="276" t="s">
        <v>188</v>
      </c>
      <c r="B131" s="277" t="s">
        <v>189</v>
      </c>
      <c r="C131" s="348">
        <v>0</v>
      </c>
      <c r="D131" s="348"/>
    </row>
    <row r="132" spans="1:4" ht="25.5">
      <c r="A132" s="276" t="s">
        <v>190</v>
      </c>
      <c r="B132" s="277" t="s">
        <v>191</v>
      </c>
      <c r="C132" s="348">
        <v>0</v>
      </c>
      <c r="D132" s="348"/>
    </row>
    <row r="133" spans="1:4" ht="25.5">
      <c r="A133" s="276" t="s">
        <v>192</v>
      </c>
      <c r="B133" s="277" t="s">
        <v>193</v>
      </c>
      <c r="C133" s="348">
        <v>0</v>
      </c>
      <c r="D133" s="348"/>
    </row>
    <row r="134" spans="1:4" ht="25.5">
      <c r="A134" s="276" t="s">
        <v>194</v>
      </c>
      <c r="B134" s="277" t="s">
        <v>195</v>
      </c>
      <c r="C134" s="348">
        <v>53202</v>
      </c>
      <c r="D134" s="348">
        <v>60405</v>
      </c>
    </row>
    <row r="135" spans="1:4" ht="25.5">
      <c r="A135" s="276" t="s">
        <v>196</v>
      </c>
      <c r="B135" s="277" t="s">
        <v>197</v>
      </c>
      <c r="C135" s="348">
        <v>0</v>
      </c>
      <c r="D135" s="348"/>
    </row>
    <row r="136" spans="1:4" ht="12.75">
      <c r="A136" s="276" t="s">
        <v>198</v>
      </c>
      <c r="B136" s="277" t="s">
        <v>199</v>
      </c>
      <c r="C136" s="348">
        <v>0</v>
      </c>
      <c r="D136" s="348"/>
    </row>
    <row r="137" spans="1:4" ht="12.75">
      <c r="A137" s="276" t="s">
        <v>200</v>
      </c>
      <c r="B137" s="277" t="s">
        <v>201</v>
      </c>
      <c r="C137" s="348">
        <v>2056</v>
      </c>
      <c r="D137" s="348">
        <v>2038</v>
      </c>
    </row>
    <row r="138" spans="1:4" ht="12.75">
      <c r="A138" s="276" t="s">
        <v>202</v>
      </c>
      <c r="B138" s="277" t="s">
        <v>203</v>
      </c>
      <c r="C138" s="348">
        <v>0</v>
      </c>
      <c r="D138" s="348"/>
    </row>
    <row r="139" spans="1:4" ht="12.75">
      <c r="A139" s="276" t="s">
        <v>204</v>
      </c>
      <c r="B139" s="277" t="s">
        <v>205</v>
      </c>
      <c r="C139" s="348">
        <v>0</v>
      </c>
      <c r="D139" s="348"/>
    </row>
    <row r="140" spans="1:4" s="280" customFormat="1" ht="12.75">
      <c r="A140" s="278" t="s">
        <v>206</v>
      </c>
      <c r="B140" s="279" t="s">
        <v>207</v>
      </c>
      <c r="C140" s="349">
        <f>C115+C116+C118+C121</f>
        <v>273776</v>
      </c>
      <c r="D140" s="349">
        <f>D115+D116+D118+D121</f>
        <v>208294</v>
      </c>
    </row>
    <row r="141" spans="1:4" ht="12.75">
      <c r="A141" s="276" t="s">
        <v>208</v>
      </c>
      <c r="B141" s="277" t="s">
        <v>209</v>
      </c>
      <c r="C141" s="348">
        <v>1697</v>
      </c>
      <c r="D141" s="348">
        <v>593</v>
      </c>
    </row>
    <row r="142" spans="1:4" ht="12.75">
      <c r="A142" s="276" t="s">
        <v>210</v>
      </c>
      <c r="B142" s="277" t="s">
        <v>211</v>
      </c>
      <c r="C142" s="348">
        <v>83611</v>
      </c>
      <c r="D142" s="348">
        <v>586</v>
      </c>
    </row>
    <row r="143" spans="1:4" ht="12.75">
      <c r="A143" s="276" t="s">
        <v>212</v>
      </c>
      <c r="B143" s="277" t="s">
        <v>213</v>
      </c>
      <c r="C143" s="348">
        <v>0</v>
      </c>
      <c r="D143" s="348"/>
    </row>
    <row r="144" spans="1:4" ht="12.75">
      <c r="A144" s="276" t="s">
        <v>214</v>
      </c>
      <c r="B144" s="277" t="s">
        <v>215</v>
      </c>
      <c r="C144" s="348">
        <v>743</v>
      </c>
      <c r="D144" s="348">
        <v>1447</v>
      </c>
    </row>
    <row r="145" spans="1:4" ht="12.75">
      <c r="A145" s="276" t="s">
        <v>216</v>
      </c>
      <c r="B145" s="277" t="s">
        <v>217</v>
      </c>
      <c r="C145" s="348">
        <v>30</v>
      </c>
      <c r="D145" s="348">
        <v>30</v>
      </c>
    </row>
    <row r="146" spans="1:4" ht="12.75">
      <c r="A146" s="276" t="s">
        <v>218</v>
      </c>
      <c r="B146" s="277" t="s">
        <v>219</v>
      </c>
      <c r="C146" s="348">
        <v>0</v>
      </c>
      <c r="D146" s="348"/>
    </row>
    <row r="147" spans="1:4" s="280" customFormat="1" ht="12.75">
      <c r="A147" s="278" t="s">
        <v>220</v>
      </c>
      <c r="B147" s="279" t="s">
        <v>221</v>
      </c>
      <c r="C147" s="349">
        <f>SUM(C141:C144)</f>
        <v>86051</v>
      </c>
      <c r="D147" s="349">
        <f>SUM(D141:D144)</f>
        <v>2626</v>
      </c>
    </row>
    <row r="148" spans="1:4" s="280" customFormat="1" ht="13.5" thickBot="1">
      <c r="A148" s="289" t="s">
        <v>222</v>
      </c>
      <c r="B148" s="290" t="s">
        <v>223</v>
      </c>
      <c r="C148" s="357">
        <f>C114+C140+C147</f>
        <v>829682</v>
      </c>
      <c r="D148" s="357">
        <f>D114+D140+D147</f>
        <v>664371</v>
      </c>
    </row>
    <row r="149" spans="1:4" s="280" customFormat="1" ht="13.5" thickBot="1">
      <c r="A149" s="291" t="s">
        <v>224</v>
      </c>
      <c r="B149" s="292" t="s">
        <v>225</v>
      </c>
      <c r="C149" s="358">
        <f>C91+C107+C148</f>
        <v>9776474</v>
      </c>
      <c r="D149" s="358">
        <f>D91+D107+D148</f>
        <v>9787971</v>
      </c>
    </row>
  </sheetData>
  <mergeCells count="2">
    <mergeCell ref="A2:D2"/>
    <mergeCell ref="A1:E1"/>
  </mergeCells>
  <printOptions/>
  <pageMargins left="0" right="0" top="0" bottom="0" header="0.5118110236220472" footer="0.5118110236220472"/>
  <pageSetup horizontalDpi="300" verticalDpi="3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2"/>
  <sheetViews>
    <sheetView workbookViewId="0" topLeftCell="A1">
      <pane xSplit="1" ySplit="8" topLeftCell="B3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U1"/>
    </sheetView>
  </sheetViews>
  <sheetFormatPr defaultColWidth="9.140625" defaultRowHeight="12.75"/>
  <cols>
    <col min="1" max="1" width="26.421875" style="427" customWidth="1"/>
    <col min="2" max="19" width="9.57421875" style="429" customWidth="1"/>
    <col min="20" max="21" width="10.8515625" style="427" customWidth="1"/>
    <col min="22" max="16384" width="11.57421875" style="427" customWidth="1"/>
  </cols>
  <sheetData>
    <row r="1" spans="1:21" ht="12.75">
      <c r="A1" s="742" t="s">
        <v>329</v>
      </c>
      <c r="B1" s="743"/>
      <c r="C1" s="743"/>
      <c r="D1" s="743"/>
      <c r="E1" s="743"/>
      <c r="F1" s="743"/>
      <c r="G1" s="743"/>
      <c r="H1" s="743"/>
      <c r="I1" s="743"/>
      <c r="J1" s="743"/>
      <c r="K1" s="743"/>
      <c r="L1" s="743"/>
      <c r="M1" s="743"/>
      <c r="N1" s="743"/>
      <c r="O1" s="743"/>
      <c r="P1" s="743"/>
      <c r="Q1" s="743"/>
      <c r="R1" s="743"/>
      <c r="S1" s="743"/>
      <c r="T1" s="743"/>
      <c r="U1" s="743"/>
    </row>
    <row r="2" spans="1:21" ht="14.25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847"/>
      <c r="U2" s="847"/>
    </row>
    <row r="3" spans="1:21" ht="18">
      <c r="A3" s="848" t="s">
        <v>476</v>
      </c>
      <c r="B3" s="848"/>
      <c r="C3" s="848"/>
      <c r="D3" s="848"/>
      <c r="E3" s="848"/>
      <c r="F3" s="848"/>
      <c r="G3" s="848"/>
      <c r="H3" s="848"/>
      <c r="I3" s="848"/>
      <c r="J3" s="848"/>
      <c r="K3" s="848"/>
      <c r="L3" s="848"/>
      <c r="M3" s="848"/>
      <c r="N3" s="848"/>
      <c r="O3" s="848"/>
      <c r="P3" s="848"/>
      <c r="Q3" s="848"/>
      <c r="R3" s="848"/>
      <c r="S3" s="848"/>
      <c r="T3" s="848"/>
      <c r="U3" s="848"/>
    </row>
    <row r="4" spans="1:19" ht="18">
      <c r="A4" s="293"/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</row>
    <row r="5" spans="20:21" ht="12.75">
      <c r="T5" s="849" t="s">
        <v>853</v>
      </c>
      <c r="U5" s="849"/>
    </row>
    <row r="6" spans="1:21" ht="12.75">
      <c r="A6" s="853" t="s">
        <v>226</v>
      </c>
      <c r="B6" s="846" t="s">
        <v>227</v>
      </c>
      <c r="C6" s="846"/>
      <c r="D6" s="846"/>
      <c r="E6" s="846"/>
      <c r="F6" s="846"/>
      <c r="G6" s="846"/>
      <c r="H6" s="846"/>
      <c r="I6" s="846"/>
      <c r="J6" s="846"/>
      <c r="K6" s="846"/>
      <c r="L6" s="846"/>
      <c r="M6" s="846"/>
      <c r="N6" s="846"/>
      <c r="O6" s="846"/>
      <c r="P6" s="846"/>
      <c r="Q6" s="846"/>
      <c r="R6" s="846"/>
      <c r="S6" s="846"/>
      <c r="T6" s="846"/>
      <c r="U6" s="846"/>
    </row>
    <row r="7" spans="1:21" ht="12.75" customHeight="1">
      <c r="A7" s="853"/>
      <c r="B7" s="845" t="s">
        <v>872</v>
      </c>
      <c r="C7" s="845"/>
      <c r="D7" s="845" t="s">
        <v>576</v>
      </c>
      <c r="E7" s="845"/>
      <c r="F7" s="845" t="s">
        <v>577</v>
      </c>
      <c r="G7" s="845"/>
      <c r="H7" s="845" t="s">
        <v>542</v>
      </c>
      <c r="I7" s="845"/>
      <c r="J7" s="845" t="s">
        <v>237</v>
      </c>
      <c r="K7" s="845"/>
      <c r="L7" s="845" t="s">
        <v>238</v>
      </c>
      <c r="M7" s="845"/>
      <c r="N7" s="845" t="s">
        <v>239</v>
      </c>
      <c r="O7" s="845"/>
      <c r="P7" s="850" t="s">
        <v>240</v>
      </c>
      <c r="Q7" s="851"/>
      <c r="R7" s="845" t="s">
        <v>798</v>
      </c>
      <c r="S7" s="845"/>
      <c r="T7" s="853" t="s">
        <v>630</v>
      </c>
      <c r="U7" s="853"/>
    </row>
    <row r="8" spans="1:21" ht="12.75">
      <c r="A8" s="853"/>
      <c r="B8" s="430" t="s">
        <v>241</v>
      </c>
      <c r="C8" s="430" t="s">
        <v>242</v>
      </c>
      <c r="D8" s="430" t="s">
        <v>241</v>
      </c>
      <c r="E8" s="430" t="s">
        <v>242</v>
      </c>
      <c r="F8" s="430" t="s">
        <v>241</v>
      </c>
      <c r="G8" s="430" t="s">
        <v>242</v>
      </c>
      <c r="H8" s="430" t="s">
        <v>241</v>
      </c>
      <c r="I8" s="430" t="s">
        <v>242</v>
      </c>
      <c r="J8" s="430" t="s">
        <v>241</v>
      </c>
      <c r="K8" s="430" t="s">
        <v>242</v>
      </c>
      <c r="L8" s="430" t="s">
        <v>241</v>
      </c>
      <c r="M8" s="430" t="s">
        <v>242</v>
      </c>
      <c r="N8" s="430" t="s">
        <v>241</v>
      </c>
      <c r="O8" s="430" t="s">
        <v>242</v>
      </c>
      <c r="P8" s="430" t="s">
        <v>241</v>
      </c>
      <c r="Q8" s="430" t="s">
        <v>242</v>
      </c>
      <c r="R8" s="430" t="s">
        <v>241</v>
      </c>
      <c r="S8" s="430" t="s">
        <v>242</v>
      </c>
      <c r="T8" s="368" t="s">
        <v>241</v>
      </c>
      <c r="U8" s="368" t="s">
        <v>242</v>
      </c>
    </row>
    <row r="9" spans="1:21" ht="12.75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2"/>
      <c r="R9" s="432"/>
      <c r="S9" s="432"/>
      <c r="T9" s="431"/>
      <c r="U9" s="431"/>
    </row>
    <row r="10" spans="1:21" ht="16.5" customHeight="1">
      <c r="A10" s="431" t="s">
        <v>243</v>
      </c>
      <c r="B10" s="433">
        <v>126</v>
      </c>
      <c r="C10" s="433">
        <v>68</v>
      </c>
      <c r="D10" s="433">
        <v>0</v>
      </c>
      <c r="E10" s="433">
        <v>0</v>
      </c>
      <c r="F10" s="433">
        <v>0</v>
      </c>
      <c r="G10" s="433">
        <v>0</v>
      </c>
      <c r="H10" s="433">
        <v>0</v>
      </c>
      <c r="I10" s="433">
        <v>0</v>
      </c>
      <c r="J10" s="433">
        <v>4928</v>
      </c>
      <c r="K10" s="433">
        <v>3361</v>
      </c>
      <c r="L10" s="433">
        <v>339</v>
      </c>
      <c r="M10" s="433">
        <v>187</v>
      </c>
      <c r="N10" s="433">
        <v>0</v>
      </c>
      <c r="O10" s="433">
        <v>17021</v>
      </c>
      <c r="P10" s="433">
        <v>0</v>
      </c>
      <c r="Q10" s="433">
        <v>0</v>
      </c>
      <c r="R10" s="433">
        <v>17119</v>
      </c>
      <c r="S10" s="433">
        <v>0</v>
      </c>
      <c r="T10" s="434">
        <f aca="true" t="shared" si="0" ref="T10:U17">D10+F10+H10+J10+P10+B10+L10+N10+R10</f>
        <v>22512</v>
      </c>
      <c r="U10" s="434">
        <f t="shared" si="0"/>
        <v>20637</v>
      </c>
    </row>
    <row r="11" spans="1:21" ht="16.5" customHeight="1">
      <c r="A11" s="431" t="s">
        <v>244</v>
      </c>
      <c r="B11" s="433">
        <v>270510</v>
      </c>
      <c r="C11" s="433">
        <v>245249</v>
      </c>
      <c r="D11" s="433">
        <v>91891</v>
      </c>
      <c r="E11" s="433">
        <v>0</v>
      </c>
      <c r="F11" s="433">
        <v>44093</v>
      </c>
      <c r="G11" s="433">
        <v>43175</v>
      </c>
      <c r="H11" s="433">
        <v>80955</v>
      </c>
      <c r="I11" s="433">
        <v>82313</v>
      </c>
      <c r="J11" s="433">
        <v>425813</v>
      </c>
      <c r="K11" s="433">
        <v>416131</v>
      </c>
      <c r="L11" s="433">
        <v>36765</v>
      </c>
      <c r="M11" s="433">
        <v>35664</v>
      </c>
      <c r="N11" s="433">
        <v>0</v>
      </c>
      <c r="O11" s="433">
        <v>13940</v>
      </c>
      <c r="P11" s="433">
        <v>0</v>
      </c>
      <c r="Q11" s="433">
        <v>73182</v>
      </c>
      <c r="R11" s="433">
        <v>6021760</v>
      </c>
      <c r="S11" s="433">
        <v>6196540</v>
      </c>
      <c r="T11" s="434">
        <f t="shared" si="0"/>
        <v>6971787</v>
      </c>
      <c r="U11" s="434">
        <f t="shared" si="0"/>
        <v>7106194</v>
      </c>
    </row>
    <row r="12" spans="1:21" ht="16.5" customHeight="1">
      <c r="A12" s="431" t="s">
        <v>245</v>
      </c>
      <c r="B12" s="433">
        <v>13145</v>
      </c>
      <c r="C12" s="433">
        <v>12987</v>
      </c>
      <c r="D12" s="433">
        <v>3021</v>
      </c>
      <c r="E12" s="433">
        <v>0</v>
      </c>
      <c r="F12" s="433">
        <v>1021</v>
      </c>
      <c r="G12" s="433">
        <v>469</v>
      </c>
      <c r="H12" s="433">
        <v>1761</v>
      </c>
      <c r="I12" s="433">
        <v>1023</v>
      </c>
      <c r="J12" s="433">
        <v>11344</v>
      </c>
      <c r="K12" s="433">
        <v>6926</v>
      </c>
      <c r="L12" s="433">
        <v>33285</v>
      </c>
      <c r="M12" s="433">
        <v>26407</v>
      </c>
      <c r="N12" s="433">
        <v>0</v>
      </c>
      <c r="O12" s="433">
        <v>52345</v>
      </c>
      <c r="P12" s="433">
        <v>1355</v>
      </c>
      <c r="Q12" s="433">
        <v>571</v>
      </c>
      <c r="R12" s="433">
        <v>60679</v>
      </c>
      <c r="S12" s="433">
        <v>0</v>
      </c>
      <c r="T12" s="434">
        <f t="shared" si="0"/>
        <v>125611</v>
      </c>
      <c r="U12" s="434">
        <f t="shared" si="0"/>
        <v>100728</v>
      </c>
    </row>
    <row r="13" spans="1:21" ht="16.5" customHeight="1">
      <c r="A13" s="431" t="s">
        <v>246</v>
      </c>
      <c r="B13" s="433">
        <v>23321</v>
      </c>
      <c r="C13" s="433">
        <v>13851</v>
      </c>
      <c r="D13" s="435">
        <v>0</v>
      </c>
      <c r="E13" s="435">
        <v>0</v>
      </c>
      <c r="F13" s="435">
        <v>0</v>
      </c>
      <c r="G13" s="435">
        <v>0</v>
      </c>
      <c r="H13" s="433">
        <v>0</v>
      </c>
      <c r="I13" s="433">
        <v>0</v>
      </c>
      <c r="J13" s="433">
        <v>0</v>
      </c>
      <c r="K13" s="433">
        <v>0</v>
      </c>
      <c r="L13" s="433">
        <v>0</v>
      </c>
      <c r="M13" s="433">
        <v>0</v>
      </c>
      <c r="N13" s="433">
        <v>0</v>
      </c>
      <c r="O13" s="433">
        <v>17643</v>
      </c>
      <c r="P13" s="433">
        <v>0</v>
      </c>
      <c r="Q13" s="433">
        <v>0</v>
      </c>
      <c r="R13" s="433">
        <v>25788</v>
      </c>
      <c r="S13" s="433">
        <v>0</v>
      </c>
      <c r="T13" s="434">
        <f t="shared" si="0"/>
        <v>49109</v>
      </c>
      <c r="U13" s="434">
        <f t="shared" si="0"/>
        <v>31494</v>
      </c>
    </row>
    <row r="14" spans="1:21" ht="16.5" customHeight="1">
      <c r="A14" s="431" t="s">
        <v>247</v>
      </c>
      <c r="B14" s="435">
        <v>0</v>
      </c>
      <c r="C14" s="435">
        <v>0</v>
      </c>
      <c r="D14" s="435">
        <v>0</v>
      </c>
      <c r="E14" s="435">
        <v>0</v>
      </c>
      <c r="F14" s="435">
        <v>0</v>
      </c>
      <c r="G14" s="435">
        <v>0</v>
      </c>
      <c r="H14" s="435">
        <v>0</v>
      </c>
      <c r="I14" s="435">
        <v>0</v>
      </c>
      <c r="J14" s="433">
        <v>0</v>
      </c>
      <c r="K14" s="433">
        <v>0</v>
      </c>
      <c r="L14" s="435">
        <v>0</v>
      </c>
      <c r="M14" s="435">
        <v>0</v>
      </c>
      <c r="N14" s="433">
        <v>0</v>
      </c>
      <c r="O14" s="433">
        <v>34916</v>
      </c>
      <c r="P14" s="433">
        <v>0</v>
      </c>
      <c r="Q14" s="433">
        <v>0</v>
      </c>
      <c r="R14" s="435">
        <v>186174</v>
      </c>
      <c r="S14" s="435">
        <v>0</v>
      </c>
      <c r="T14" s="434">
        <f t="shared" si="0"/>
        <v>186174</v>
      </c>
      <c r="U14" s="434">
        <f t="shared" si="0"/>
        <v>34916</v>
      </c>
    </row>
    <row r="15" spans="1:21" ht="16.5" customHeight="1">
      <c r="A15" s="431" t="s">
        <v>248</v>
      </c>
      <c r="B15" s="435">
        <v>0</v>
      </c>
      <c r="C15" s="435">
        <v>0</v>
      </c>
      <c r="D15" s="435">
        <v>0</v>
      </c>
      <c r="E15" s="435">
        <v>0</v>
      </c>
      <c r="F15" s="435">
        <v>0</v>
      </c>
      <c r="G15" s="435">
        <v>0</v>
      </c>
      <c r="H15" s="435">
        <v>0</v>
      </c>
      <c r="I15" s="435">
        <v>0</v>
      </c>
      <c r="J15" s="433">
        <v>0</v>
      </c>
      <c r="K15" s="433">
        <v>0</v>
      </c>
      <c r="L15" s="435">
        <v>0</v>
      </c>
      <c r="M15" s="435">
        <v>0</v>
      </c>
      <c r="N15" s="433">
        <v>0</v>
      </c>
      <c r="O15" s="433">
        <v>0</v>
      </c>
      <c r="P15" s="433">
        <v>0</v>
      </c>
      <c r="Q15" s="433">
        <v>0</v>
      </c>
      <c r="R15" s="435">
        <v>78971</v>
      </c>
      <c r="S15" s="435">
        <v>78985</v>
      </c>
      <c r="T15" s="434">
        <f t="shared" si="0"/>
        <v>78971</v>
      </c>
      <c r="U15" s="434">
        <f t="shared" si="0"/>
        <v>78985</v>
      </c>
    </row>
    <row r="16" spans="1:21" ht="16.5" customHeight="1">
      <c r="A16" s="431" t="s">
        <v>249</v>
      </c>
      <c r="B16" s="435">
        <v>0</v>
      </c>
      <c r="C16" s="435">
        <v>0</v>
      </c>
      <c r="D16" s="435">
        <v>0</v>
      </c>
      <c r="E16" s="435">
        <v>0</v>
      </c>
      <c r="F16" s="435">
        <v>0</v>
      </c>
      <c r="G16" s="435">
        <v>0</v>
      </c>
      <c r="H16" s="435">
        <v>0</v>
      </c>
      <c r="I16" s="435">
        <v>0</v>
      </c>
      <c r="J16" s="433">
        <v>0</v>
      </c>
      <c r="K16" s="433">
        <v>0</v>
      </c>
      <c r="L16" s="435">
        <v>0</v>
      </c>
      <c r="M16" s="435">
        <v>0</v>
      </c>
      <c r="N16" s="433">
        <v>0</v>
      </c>
      <c r="O16" s="433">
        <v>38950</v>
      </c>
      <c r="P16" s="433">
        <v>563</v>
      </c>
      <c r="Q16" s="433">
        <v>143</v>
      </c>
      <c r="R16" s="435">
        <v>2178332</v>
      </c>
      <c r="S16" s="435">
        <v>2160785</v>
      </c>
      <c r="T16" s="434">
        <f t="shared" si="0"/>
        <v>2178895</v>
      </c>
      <c r="U16" s="434">
        <f t="shared" si="0"/>
        <v>2199878</v>
      </c>
    </row>
    <row r="17" spans="1:21" ht="16.5" customHeight="1">
      <c r="A17" s="294" t="s">
        <v>250</v>
      </c>
      <c r="B17" s="436">
        <f aca="true" t="shared" si="1" ref="B17:Q17">SUM(B10:B16)</f>
        <v>307102</v>
      </c>
      <c r="C17" s="436">
        <f t="shared" si="1"/>
        <v>272155</v>
      </c>
      <c r="D17" s="436">
        <f t="shared" si="1"/>
        <v>94912</v>
      </c>
      <c r="E17" s="436">
        <f t="shared" si="1"/>
        <v>0</v>
      </c>
      <c r="F17" s="436">
        <f t="shared" si="1"/>
        <v>45114</v>
      </c>
      <c r="G17" s="436">
        <f t="shared" si="1"/>
        <v>43644</v>
      </c>
      <c r="H17" s="436">
        <f t="shared" si="1"/>
        <v>82716</v>
      </c>
      <c r="I17" s="436">
        <f t="shared" si="1"/>
        <v>83336</v>
      </c>
      <c r="J17" s="436">
        <f t="shared" si="1"/>
        <v>442085</v>
      </c>
      <c r="K17" s="436">
        <f t="shared" si="1"/>
        <v>426418</v>
      </c>
      <c r="L17" s="436">
        <f t="shared" si="1"/>
        <v>70389</v>
      </c>
      <c r="M17" s="436">
        <f t="shared" si="1"/>
        <v>62258</v>
      </c>
      <c r="N17" s="436">
        <f t="shared" si="1"/>
        <v>0</v>
      </c>
      <c r="O17" s="436">
        <f t="shared" si="1"/>
        <v>174815</v>
      </c>
      <c r="P17" s="436">
        <f t="shared" si="1"/>
        <v>1918</v>
      </c>
      <c r="Q17" s="436">
        <f t="shared" si="1"/>
        <v>73896</v>
      </c>
      <c r="R17" s="436">
        <f>SUM(R10:R16)</f>
        <v>8568823</v>
      </c>
      <c r="S17" s="436">
        <f>SUM(S10:S16)</f>
        <v>8436310</v>
      </c>
      <c r="T17" s="434">
        <f t="shared" si="0"/>
        <v>9613059</v>
      </c>
      <c r="U17" s="434">
        <f t="shared" si="0"/>
        <v>9572832</v>
      </c>
    </row>
    <row r="18" spans="1:21" ht="12.75">
      <c r="A18" s="852"/>
      <c r="B18" s="852"/>
      <c r="C18" s="852"/>
      <c r="D18" s="852"/>
      <c r="E18" s="852"/>
      <c r="F18" s="852"/>
      <c r="G18" s="852"/>
      <c r="H18" s="852"/>
      <c r="I18" s="852"/>
      <c r="J18" s="852"/>
      <c r="K18" s="852"/>
      <c r="L18" s="852"/>
      <c r="M18" s="852"/>
      <c r="N18" s="852"/>
      <c r="O18" s="852"/>
      <c r="P18" s="852"/>
      <c r="Q18" s="852"/>
      <c r="R18" s="852"/>
      <c r="S18" s="852"/>
      <c r="T18" s="852"/>
      <c r="U18" s="852"/>
    </row>
    <row r="19" spans="1:21" ht="16.5" customHeight="1">
      <c r="A19" s="431" t="s">
        <v>251</v>
      </c>
      <c r="B19" s="433">
        <v>5145</v>
      </c>
      <c r="C19" s="433">
        <v>4754</v>
      </c>
      <c r="D19" s="433">
        <v>160</v>
      </c>
      <c r="E19" s="433">
        <v>0</v>
      </c>
      <c r="F19" s="433">
        <v>151</v>
      </c>
      <c r="G19" s="433">
        <v>198</v>
      </c>
      <c r="H19" s="433">
        <v>401</v>
      </c>
      <c r="I19" s="433">
        <v>442</v>
      </c>
      <c r="J19" s="433">
        <v>0</v>
      </c>
      <c r="K19" s="433">
        <v>0</v>
      </c>
      <c r="L19" s="433">
        <v>0</v>
      </c>
      <c r="M19" s="433">
        <v>0</v>
      </c>
      <c r="N19" s="433">
        <v>0</v>
      </c>
      <c r="O19" s="433">
        <v>0</v>
      </c>
      <c r="P19" s="433">
        <v>0</v>
      </c>
      <c r="Q19" s="433">
        <v>0</v>
      </c>
      <c r="R19" s="433">
        <v>0</v>
      </c>
      <c r="S19" s="433">
        <v>0</v>
      </c>
      <c r="T19" s="434">
        <f aca="true" t="shared" si="2" ref="T19:U24">D19+F19+H19+J19+P19+B19+L19+N19+R19</f>
        <v>5857</v>
      </c>
      <c r="U19" s="434">
        <f t="shared" si="2"/>
        <v>5394</v>
      </c>
    </row>
    <row r="20" spans="1:21" ht="16.5" customHeight="1">
      <c r="A20" s="431" t="s">
        <v>252</v>
      </c>
      <c r="B20" s="433">
        <v>8937</v>
      </c>
      <c r="C20" s="433">
        <v>2185</v>
      </c>
      <c r="D20" s="433">
        <v>19</v>
      </c>
      <c r="E20" s="433">
        <v>0</v>
      </c>
      <c r="F20" s="433">
        <v>0</v>
      </c>
      <c r="G20" s="433">
        <v>0</v>
      </c>
      <c r="H20" s="433">
        <v>59</v>
      </c>
      <c r="I20" s="433">
        <v>145</v>
      </c>
      <c r="J20" s="433">
        <v>0</v>
      </c>
      <c r="K20" s="433">
        <v>15</v>
      </c>
      <c r="L20" s="433">
        <v>0</v>
      </c>
      <c r="M20" s="433">
        <v>0</v>
      </c>
      <c r="N20" s="433">
        <v>0</v>
      </c>
      <c r="O20" s="433">
        <v>293</v>
      </c>
      <c r="P20" s="433">
        <v>0</v>
      </c>
      <c r="Q20" s="433">
        <v>8531</v>
      </c>
      <c r="R20" s="433">
        <v>59400</v>
      </c>
      <c r="S20" s="433">
        <v>164804</v>
      </c>
      <c r="T20" s="434">
        <f t="shared" si="2"/>
        <v>68415</v>
      </c>
      <c r="U20" s="434">
        <f t="shared" si="2"/>
        <v>175973</v>
      </c>
    </row>
    <row r="21" spans="1:21" ht="16.5" customHeight="1">
      <c r="A21" s="431" t="s">
        <v>253</v>
      </c>
      <c r="B21" s="433">
        <v>1514</v>
      </c>
      <c r="C21" s="433">
        <v>9149</v>
      </c>
      <c r="D21" s="433">
        <v>109</v>
      </c>
      <c r="E21" s="433">
        <v>0</v>
      </c>
      <c r="F21" s="433">
        <v>77</v>
      </c>
      <c r="G21" s="433">
        <v>392</v>
      </c>
      <c r="H21" s="435">
        <v>0</v>
      </c>
      <c r="I21" s="435">
        <v>1638</v>
      </c>
      <c r="J21" s="433">
        <v>82</v>
      </c>
      <c r="K21" s="433">
        <v>805</v>
      </c>
      <c r="L21" s="433">
        <v>3172</v>
      </c>
      <c r="M21" s="433">
        <v>2839</v>
      </c>
      <c r="N21" s="433">
        <v>0</v>
      </c>
      <c r="O21" s="433">
        <v>201</v>
      </c>
      <c r="P21" s="433">
        <v>0</v>
      </c>
      <c r="Q21" s="433">
        <v>12</v>
      </c>
      <c r="R21" s="433">
        <v>5218</v>
      </c>
      <c r="S21" s="433">
        <v>893</v>
      </c>
      <c r="T21" s="434">
        <f t="shared" si="2"/>
        <v>10172</v>
      </c>
      <c r="U21" s="434">
        <f t="shared" si="2"/>
        <v>15929</v>
      </c>
    </row>
    <row r="22" spans="1:21" ht="16.5" customHeight="1">
      <c r="A22" s="431" t="s">
        <v>254</v>
      </c>
      <c r="B22" s="433">
        <v>0</v>
      </c>
      <c r="C22" s="433">
        <v>0</v>
      </c>
      <c r="D22" s="435">
        <v>0</v>
      </c>
      <c r="E22" s="435">
        <v>0</v>
      </c>
      <c r="F22" s="435">
        <v>0</v>
      </c>
      <c r="G22" s="435">
        <v>0</v>
      </c>
      <c r="H22" s="435">
        <v>0</v>
      </c>
      <c r="I22" s="435">
        <v>0</v>
      </c>
      <c r="J22" s="433">
        <v>0</v>
      </c>
      <c r="K22" s="433">
        <v>0</v>
      </c>
      <c r="L22" s="433">
        <v>0</v>
      </c>
      <c r="M22" s="433">
        <v>0</v>
      </c>
      <c r="N22" s="433">
        <v>0</v>
      </c>
      <c r="O22" s="433">
        <v>0</v>
      </c>
      <c r="P22" s="433">
        <v>0</v>
      </c>
      <c r="Q22" s="433">
        <v>0</v>
      </c>
      <c r="R22" s="433">
        <v>743</v>
      </c>
      <c r="S22" s="433">
        <v>1447</v>
      </c>
      <c r="T22" s="434">
        <f t="shared" si="2"/>
        <v>743</v>
      </c>
      <c r="U22" s="434">
        <f t="shared" si="2"/>
        <v>1447</v>
      </c>
    </row>
    <row r="23" spans="1:21" ht="16.5" customHeight="1">
      <c r="A23" s="431" t="s">
        <v>255</v>
      </c>
      <c r="B23" s="433">
        <v>5752</v>
      </c>
      <c r="C23" s="433">
        <v>2908</v>
      </c>
      <c r="D23" s="435">
        <v>0</v>
      </c>
      <c r="E23" s="435">
        <v>0</v>
      </c>
      <c r="F23" s="435">
        <v>0</v>
      </c>
      <c r="G23" s="435">
        <v>355</v>
      </c>
      <c r="H23" s="435">
        <v>0</v>
      </c>
      <c r="I23" s="435">
        <v>77</v>
      </c>
      <c r="J23" s="433">
        <v>161</v>
      </c>
      <c r="K23" s="433">
        <v>160</v>
      </c>
      <c r="L23" s="433">
        <v>1494</v>
      </c>
      <c r="M23" s="433">
        <v>253</v>
      </c>
      <c r="N23" s="433">
        <v>0</v>
      </c>
      <c r="O23" s="433">
        <v>1280</v>
      </c>
      <c r="P23" s="433">
        <v>0</v>
      </c>
      <c r="Q23" s="433">
        <v>475</v>
      </c>
      <c r="R23" s="433">
        <v>70821</v>
      </c>
      <c r="S23" s="433">
        <v>10888</v>
      </c>
      <c r="T23" s="434">
        <f t="shared" si="2"/>
        <v>78228</v>
      </c>
      <c r="U23" s="434">
        <f t="shared" si="2"/>
        <v>16396</v>
      </c>
    </row>
    <row r="24" spans="1:21" ht="16.5" customHeight="1">
      <c r="A24" s="294" t="s">
        <v>256</v>
      </c>
      <c r="B24" s="436">
        <f aca="true" t="shared" si="3" ref="B24:Q24">SUM(B19:B23)</f>
        <v>21348</v>
      </c>
      <c r="C24" s="436">
        <f t="shared" si="3"/>
        <v>18996</v>
      </c>
      <c r="D24" s="436">
        <f t="shared" si="3"/>
        <v>288</v>
      </c>
      <c r="E24" s="436">
        <f t="shared" si="3"/>
        <v>0</v>
      </c>
      <c r="F24" s="436">
        <f t="shared" si="3"/>
        <v>228</v>
      </c>
      <c r="G24" s="436">
        <f t="shared" si="3"/>
        <v>945</v>
      </c>
      <c r="H24" s="436">
        <f t="shared" si="3"/>
        <v>460</v>
      </c>
      <c r="I24" s="436">
        <f t="shared" si="3"/>
        <v>2302</v>
      </c>
      <c r="J24" s="436">
        <f t="shared" si="3"/>
        <v>243</v>
      </c>
      <c r="K24" s="436">
        <f t="shared" si="3"/>
        <v>980</v>
      </c>
      <c r="L24" s="436">
        <f t="shared" si="3"/>
        <v>4666</v>
      </c>
      <c r="M24" s="436">
        <f t="shared" si="3"/>
        <v>3092</v>
      </c>
      <c r="N24" s="436">
        <f t="shared" si="3"/>
        <v>0</v>
      </c>
      <c r="O24" s="436">
        <f t="shared" si="3"/>
        <v>1774</v>
      </c>
      <c r="P24" s="436">
        <f t="shared" si="3"/>
        <v>0</v>
      </c>
      <c r="Q24" s="436">
        <f t="shared" si="3"/>
        <v>9018</v>
      </c>
      <c r="R24" s="436">
        <f>SUM(R19:R23)</f>
        <v>136182</v>
      </c>
      <c r="S24" s="436">
        <f>SUM(S19:S23)</f>
        <v>178032</v>
      </c>
      <c r="T24" s="434">
        <f t="shared" si="2"/>
        <v>163415</v>
      </c>
      <c r="U24" s="434">
        <f t="shared" si="2"/>
        <v>215139</v>
      </c>
    </row>
    <row r="25" spans="1:21" ht="12.75">
      <c r="A25" s="852"/>
      <c r="B25" s="852"/>
      <c r="C25" s="852"/>
      <c r="D25" s="852"/>
      <c r="E25" s="852"/>
      <c r="F25" s="852"/>
      <c r="G25" s="852"/>
      <c r="H25" s="852"/>
      <c r="I25" s="852"/>
      <c r="J25" s="852"/>
      <c r="K25" s="852"/>
      <c r="L25" s="852"/>
      <c r="M25" s="852"/>
      <c r="N25" s="852"/>
      <c r="O25" s="852"/>
      <c r="P25" s="852"/>
      <c r="Q25" s="852"/>
      <c r="R25" s="852"/>
      <c r="S25" s="852"/>
      <c r="T25" s="852"/>
      <c r="U25" s="852"/>
    </row>
    <row r="26" spans="1:21" ht="16.5" customHeight="1">
      <c r="A26" s="295" t="s">
        <v>257</v>
      </c>
      <c r="B26" s="437">
        <f aca="true" t="shared" si="4" ref="B26:U26">SUM(B17+B24)</f>
        <v>328450</v>
      </c>
      <c r="C26" s="437">
        <f t="shared" si="4"/>
        <v>291151</v>
      </c>
      <c r="D26" s="437">
        <f t="shared" si="4"/>
        <v>95200</v>
      </c>
      <c r="E26" s="437">
        <f t="shared" si="4"/>
        <v>0</v>
      </c>
      <c r="F26" s="437">
        <f t="shared" si="4"/>
        <v>45342</v>
      </c>
      <c r="G26" s="437">
        <f t="shared" si="4"/>
        <v>44589</v>
      </c>
      <c r="H26" s="437">
        <f t="shared" si="4"/>
        <v>83176</v>
      </c>
      <c r="I26" s="437">
        <f t="shared" si="4"/>
        <v>85638</v>
      </c>
      <c r="J26" s="437">
        <f t="shared" si="4"/>
        <v>442328</v>
      </c>
      <c r="K26" s="437">
        <f t="shared" si="4"/>
        <v>427398</v>
      </c>
      <c r="L26" s="437">
        <f t="shared" si="4"/>
        <v>75055</v>
      </c>
      <c r="M26" s="437">
        <f t="shared" si="4"/>
        <v>65350</v>
      </c>
      <c r="N26" s="437">
        <f t="shared" si="4"/>
        <v>0</v>
      </c>
      <c r="O26" s="437">
        <f t="shared" si="4"/>
        <v>176589</v>
      </c>
      <c r="P26" s="437">
        <f t="shared" si="4"/>
        <v>1918</v>
      </c>
      <c r="Q26" s="437">
        <f t="shared" si="4"/>
        <v>82914</v>
      </c>
      <c r="R26" s="437">
        <f>SUM(R17+R24)</f>
        <v>8705005</v>
      </c>
      <c r="S26" s="437">
        <f>SUM(S17+S24)</f>
        <v>8614342</v>
      </c>
      <c r="T26" s="438">
        <f t="shared" si="4"/>
        <v>9776474</v>
      </c>
      <c r="U26" s="438">
        <f t="shared" si="4"/>
        <v>9787971</v>
      </c>
    </row>
    <row r="27" spans="1:21" ht="12.75">
      <c r="A27" s="852"/>
      <c r="B27" s="852"/>
      <c r="C27" s="852"/>
      <c r="D27" s="852"/>
      <c r="E27" s="852"/>
      <c r="F27" s="852"/>
      <c r="G27" s="852"/>
      <c r="H27" s="852"/>
      <c r="I27" s="852"/>
      <c r="J27" s="852"/>
      <c r="K27" s="852"/>
      <c r="L27" s="852"/>
      <c r="M27" s="852"/>
      <c r="N27" s="852"/>
      <c r="O27" s="852"/>
      <c r="P27" s="852"/>
      <c r="Q27" s="852"/>
      <c r="R27" s="852"/>
      <c r="S27" s="852"/>
      <c r="T27" s="852"/>
      <c r="U27" s="852"/>
    </row>
    <row r="28" spans="1:21" ht="16.5" customHeight="1">
      <c r="A28" s="431" t="s">
        <v>258</v>
      </c>
      <c r="B28" s="433">
        <v>320013</v>
      </c>
      <c r="C28" s="433">
        <v>277115</v>
      </c>
      <c r="D28" s="433">
        <v>95090</v>
      </c>
      <c r="E28" s="433">
        <v>0</v>
      </c>
      <c r="F28" s="433">
        <v>45265</v>
      </c>
      <c r="G28" s="433">
        <v>43822</v>
      </c>
      <c r="H28" s="433">
        <v>83173</v>
      </c>
      <c r="I28" s="433">
        <v>83923</v>
      </c>
      <c r="J28" s="433">
        <v>442041</v>
      </c>
      <c r="K28" s="433">
        <v>426412</v>
      </c>
      <c r="L28" s="433">
        <v>70389</v>
      </c>
      <c r="M28" s="433">
        <v>62258</v>
      </c>
      <c r="N28" s="433">
        <v>0</v>
      </c>
      <c r="O28" s="433">
        <v>175108</v>
      </c>
      <c r="P28" s="433">
        <v>1918</v>
      </c>
      <c r="Q28" s="433">
        <v>82415</v>
      </c>
      <c r="R28" s="433">
        <v>7885811</v>
      </c>
      <c r="S28" s="433">
        <v>7941401</v>
      </c>
      <c r="T28" s="434">
        <f aca="true" t="shared" si="5" ref="T28:U32">D28+F28+H28+J28+P28+B28+L28+N28+R28</f>
        <v>8943700</v>
      </c>
      <c r="U28" s="434">
        <f t="shared" si="5"/>
        <v>9092454</v>
      </c>
    </row>
    <row r="29" spans="1:21" ht="16.5" customHeight="1">
      <c r="A29" s="431" t="s">
        <v>259</v>
      </c>
      <c r="B29" s="433">
        <v>6755</v>
      </c>
      <c r="C29" s="433">
        <v>11555</v>
      </c>
      <c r="D29" s="433">
        <v>109</v>
      </c>
      <c r="E29" s="433">
        <v>0</v>
      </c>
      <c r="F29" s="433">
        <v>77</v>
      </c>
      <c r="G29" s="433">
        <v>747</v>
      </c>
      <c r="H29" s="433">
        <v>0</v>
      </c>
      <c r="I29" s="433">
        <v>1715</v>
      </c>
      <c r="J29" s="433">
        <v>243</v>
      </c>
      <c r="K29" s="433">
        <v>965</v>
      </c>
      <c r="L29" s="433">
        <v>4666</v>
      </c>
      <c r="M29" s="433">
        <v>3092</v>
      </c>
      <c r="N29" s="433">
        <v>0</v>
      </c>
      <c r="O29" s="433">
        <v>1481</v>
      </c>
      <c r="P29" s="433">
        <v>0</v>
      </c>
      <c r="Q29" s="433">
        <v>487</v>
      </c>
      <c r="R29" s="433">
        <v>-8758</v>
      </c>
      <c r="S29" s="433">
        <v>11104</v>
      </c>
      <c r="T29" s="434">
        <f t="shared" si="5"/>
        <v>3092</v>
      </c>
      <c r="U29" s="434">
        <f t="shared" si="5"/>
        <v>31146</v>
      </c>
    </row>
    <row r="30" spans="1:21" ht="16.5" customHeight="1">
      <c r="A30" s="431" t="s">
        <v>260</v>
      </c>
      <c r="B30" s="433">
        <v>0</v>
      </c>
      <c r="C30" s="433">
        <v>0</v>
      </c>
      <c r="D30" s="433">
        <v>0</v>
      </c>
      <c r="E30" s="433">
        <v>0</v>
      </c>
      <c r="F30" s="433">
        <v>0</v>
      </c>
      <c r="G30" s="433">
        <v>0</v>
      </c>
      <c r="H30" s="433">
        <v>0</v>
      </c>
      <c r="I30" s="433">
        <v>0</v>
      </c>
      <c r="J30" s="433">
        <v>0</v>
      </c>
      <c r="K30" s="433">
        <v>0</v>
      </c>
      <c r="L30" s="433">
        <v>0</v>
      </c>
      <c r="M30" s="433">
        <v>0</v>
      </c>
      <c r="N30" s="433">
        <v>0</v>
      </c>
      <c r="O30" s="433">
        <v>0</v>
      </c>
      <c r="P30" s="433">
        <v>0</v>
      </c>
      <c r="Q30" s="433">
        <v>0</v>
      </c>
      <c r="R30" s="433">
        <v>469855</v>
      </c>
      <c r="S30" s="433">
        <v>453451</v>
      </c>
      <c r="T30" s="434">
        <f t="shared" si="5"/>
        <v>469855</v>
      </c>
      <c r="U30" s="434">
        <f t="shared" si="5"/>
        <v>453451</v>
      </c>
    </row>
    <row r="31" spans="1:21" ht="16.5" customHeight="1">
      <c r="A31" s="431" t="s">
        <v>261</v>
      </c>
      <c r="B31" s="433">
        <v>1171</v>
      </c>
      <c r="C31" s="433">
        <v>1979</v>
      </c>
      <c r="D31" s="433">
        <v>1</v>
      </c>
      <c r="E31" s="433">
        <v>0</v>
      </c>
      <c r="F31" s="433">
        <v>0</v>
      </c>
      <c r="G31" s="433">
        <v>20</v>
      </c>
      <c r="H31" s="433">
        <v>3</v>
      </c>
      <c r="I31" s="433">
        <v>0</v>
      </c>
      <c r="J31" s="433">
        <v>44</v>
      </c>
      <c r="K31" s="433">
        <v>21</v>
      </c>
      <c r="L31" s="433">
        <v>0</v>
      </c>
      <c r="M31" s="433">
        <v>0</v>
      </c>
      <c r="N31" s="433">
        <v>0</v>
      </c>
      <c r="O31" s="433">
        <v>0</v>
      </c>
      <c r="P31" s="433">
        <v>0</v>
      </c>
      <c r="Q31" s="433">
        <v>12</v>
      </c>
      <c r="R31" s="433">
        <v>272557</v>
      </c>
      <c r="S31" s="433">
        <v>206262</v>
      </c>
      <c r="T31" s="434">
        <f t="shared" si="5"/>
        <v>273776</v>
      </c>
      <c r="U31" s="434">
        <f t="shared" si="5"/>
        <v>208294</v>
      </c>
    </row>
    <row r="32" spans="1:21" ht="16.5" customHeight="1">
      <c r="A32" s="431" t="s">
        <v>262</v>
      </c>
      <c r="B32" s="433">
        <v>511</v>
      </c>
      <c r="C32" s="433">
        <v>502</v>
      </c>
      <c r="D32" s="433">
        <v>0</v>
      </c>
      <c r="E32" s="433">
        <v>0</v>
      </c>
      <c r="F32" s="433">
        <v>0</v>
      </c>
      <c r="G32" s="433">
        <v>0</v>
      </c>
      <c r="H32" s="433">
        <v>0</v>
      </c>
      <c r="I32" s="433">
        <v>0</v>
      </c>
      <c r="J32" s="433">
        <v>0</v>
      </c>
      <c r="K32" s="433">
        <v>0</v>
      </c>
      <c r="L32" s="433">
        <v>0</v>
      </c>
      <c r="M32" s="433">
        <v>0</v>
      </c>
      <c r="N32" s="433">
        <v>0</v>
      </c>
      <c r="O32" s="433">
        <v>0</v>
      </c>
      <c r="P32" s="433">
        <v>0</v>
      </c>
      <c r="Q32" s="433">
        <v>0</v>
      </c>
      <c r="R32" s="433">
        <v>85540</v>
      </c>
      <c r="S32" s="433">
        <v>2124</v>
      </c>
      <c r="T32" s="434">
        <f t="shared" si="5"/>
        <v>86051</v>
      </c>
      <c r="U32" s="434">
        <f t="shared" si="5"/>
        <v>2626</v>
      </c>
    </row>
    <row r="33" spans="1:21" ht="12.75">
      <c r="A33" s="852"/>
      <c r="B33" s="852"/>
      <c r="C33" s="852"/>
      <c r="D33" s="852"/>
      <c r="E33" s="852"/>
      <c r="F33" s="852"/>
      <c r="G33" s="852"/>
      <c r="H33" s="852"/>
      <c r="I33" s="852"/>
      <c r="J33" s="852"/>
      <c r="K33" s="852"/>
      <c r="L33" s="852"/>
      <c r="M33" s="852"/>
      <c r="N33" s="852"/>
      <c r="O33" s="852"/>
      <c r="P33" s="852"/>
      <c r="Q33" s="852"/>
      <c r="R33" s="852"/>
      <c r="S33" s="852"/>
      <c r="T33" s="852"/>
      <c r="U33" s="852"/>
    </row>
    <row r="34" spans="1:21" ht="16.5" customHeight="1">
      <c r="A34" s="295" t="s">
        <v>581</v>
      </c>
      <c r="B34" s="437">
        <f aca="true" t="shared" si="6" ref="B34:U34">SUM(B28:B33)</f>
        <v>328450</v>
      </c>
      <c r="C34" s="437">
        <f t="shared" si="6"/>
        <v>291151</v>
      </c>
      <c r="D34" s="437">
        <f t="shared" si="6"/>
        <v>95200</v>
      </c>
      <c r="E34" s="437">
        <f t="shared" si="6"/>
        <v>0</v>
      </c>
      <c r="F34" s="437">
        <f t="shared" si="6"/>
        <v>45342</v>
      </c>
      <c r="G34" s="437">
        <f t="shared" si="6"/>
        <v>44589</v>
      </c>
      <c r="H34" s="437">
        <f t="shared" si="6"/>
        <v>83176</v>
      </c>
      <c r="I34" s="437">
        <f t="shared" si="6"/>
        <v>85638</v>
      </c>
      <c r="J34" s="437">
        <f t="shared" si="6"/>
        <v>442328</v>
      </c>
      <c r="K34" s="437">
        <f t="shared" si="6"/>
        <v>427398</v>
      </c>
      <c r="L34" s="437">
        <f t="shared" si="6"/>
        <v>75055</v>
      </c>
      <c r="M34" s="437">
        <f t="shared" si="6"/>
        <v>65350</v>
      </c>
      <c r="N34" s="437">
        <f t="shared" si="6"/>
        <v>0</v>
      </c>
      <c r="O34" s="437">
        <f t="shared" si="6"/>
        <v>176589</v>
      </c>
      <c r="P34" s="437">
        <f t="shared" si="6"/>
        <v>1918</v>
      </c>
      <c r="Q34" s="437">
        <f t="shared" si="6"/>
        <v>82914</v>
      </c>
      <c r="R34" s="437">
        <f>SUM(R28:R33)</f>
        <v>8705005</v>
      </c>
      <c r="S34" s="437">
        <f>SUM(S28:S33)</f>
        <v>8614342</v>
      </c>
      <c r="T34" s="438">
        <f t="shared" si="6"/>
        <v>9776474</v>
      </c>
      <c r="U34" s="438">
        <f t="shared" si="6"/>
        <v>9787971</v>
      </c>
    </row>
    <row r="35" spans="2:20" ht="12.75">
      <c r="B35" s="439"/>
      <c r="C35" s="439"/>
      <c r="D35" s="439"/>
      <c r="E35" s="439"/>
      <c r="F35" s="439"/>
      <c r="G35" s="439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  <c r="T35" s="440"/>
    </row>
    <row r="36" spans="2:20" ht="12.75">
      <c r="B36" s="439"/>
      <c r="C36" s="439"/>
      <c r="D36" s="439"/>
      <c r="E36" s="439"/>
      <c r="F36" s="439"/>
      <c r="G36" s="439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439"/>
      <c r="S36" s="439"/>
      <c r="T36" s="440"/>
    </row>
    <row r="37" spans="2:20" ht="12.75">
      <c r="B37" s="439"/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  <c r="T37" s="440"/>
    </row>
    <row r="38" spans="2:20" ht="12.75">
      <c r="B38" s="439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  <c r="T38" s="440"/>
    </row>
    <row r="39" spans="2:20" ht="12.75">
      <c r="B39" s="439"/>
      <c r="C39" s="439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  <c r="T39" s="440"/>
    </row>
    <row r="40" spans="2:20" ht="12.75">
      <c r="B40" s="439"/>
      <c r="C40" s="439"/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39"/>
      <c r="P40" s="439"/>
      <c r="Q40" s="439"/>
      <c r="R40" s="439"/>
      <c r="S40" s="439"/>
      <c r="T40" s="440"/>
    </row>
    <row r="41" spans="2:20" ht="12.75">
      <c r="B41" s="439"/>
      <c r="C41" s="439"/>
      <c r="D41" s="439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  <c r="T41" s="440"/>
    </row>
    <row r="42" spans="2:20" ht="12.75">
      <c r="B42" s="439"/>
      <c r="C42" s="439"/>
      <c r="D42" s="439"/>
      <c r="E42" s="439"/>
      <c r="F42" s="439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  <c r="S42" s="439"/>
      <c r="T42" s="440"/>
    </row>
  </sheetData>
  <mergeCells count="20">
    <mergeCell ref="A33:U33"/>
    <mergeCell ref="T7:U7"/>
    <mergeCell ref="A18:U18"/>
    <mergeCell ref="A25:U25"/>
    <mergeCell ref="A27:U27"/>
    <mergeCell ref="F7:G7"/>
    <mergeCell ref="A6:A8"/>
    <mergeCell ref="R7:S7"/>
    <mergeCell ref="D7:E7"/>
    <mergeCell ref="H7:I7"/>
    <mergeCell ref="A1:U1"/>
    <mergeCell ref="B7:C7"/>
    <mergeCell ref="L7:M7"/>
    <mergeCell ref="B6:U6"/>
    <mergeCell ref="T2:U2"/>
    <mergeCell ref="A3:U3"/>
    <mergeCell ref="T5:U5"/>
    <mergeCell ref="P7:Q7"/>
    <mergeCell ref="J7:K7"/>
    <mergeCell ref="N7:O7"/>
  </mergeCells>
  <printOptions/>
  <pageMargins left="0" right="0" top="0.5905511811023623" bottom="0.5905511811023623" header="0.5118110236220472" footer="0.5118110236220472"/>
  <pageSetup horizontalDpi="300" verticalDpi="300" orientation="landscape" paperSize="8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A1" sqref="A1:D1"/>
    </sheetView>
  </sheetViews>
  <sheetFormatPr defaultColWidth="9.140625" defaultRowHeight="12.75"/>
  <cols>
    <col min="1" max="1" width="8.140625" style="0" customWidth="1"/>
    <col min="2" max="2" width="46.28125" style="0" customWidth="1"/>
    <col min="3" max="3" width="16.8515625" style="0" customWidth="1"/>
    <col min="4" max="4" width="16.7109375" style="0" customWidth="1"/>
  </cols>
  <sheetData>
    <row r="1" spans="1:5" ht="12.75">
      <c r="A1" s="742" t="s">
        <v>330</v>
      </c>
      <c r="B1" s="743"/>
      <c r="C1" s="743"/>
      <c r="D1" s="743"/>
      <c r="E1" s="72"/>
    </row>
    <row r="2" spans="1:4" ht="12.75">
      <c r="A2" s="854" t="s">
        <v>505</v>
      </c>
      <c r="B2" s="855"/>
      <c r="C2" s="855"/>
      <c r="D2" s="855"/>
    </row>
    <row r="3" spans="1:4" ht="15">
      <c r="A3" s="369" t="s">
        <v>893</v>
      </c>
      <c r="B3" s="369" t="s">
        <v>510</v>
      </c>
      <c r="C3" s="369" t="s">
        <v>479</v>
      </c>
      <c r="D3" s="369" t="s">
        <v>480</v>
      </c>
    </row>
    <row r="4" spans="1:4" ht="15">
      <c r="A4" s="370">
        <v>1</v>
      </c>
      <c r="B4" s="370">
        <v>2</v>
      </c>
      <c r="C4" s="370">
        <v>3</v>
      </c>
      <c r="D4" s="370">
        <v>4</v>
      </c>
    </row>
    <row r="5" spans="1:4" ht="12.75">
      <c r="A5" s="371" t="s">
        <v>896</v>
      </c>
      <c r="B5" s="377" t="s">
        <v>897</v>
      </c>
      <c r="C5" s="73"/>
      <c r="D5" s="73"/>
    </row>
    <row r="6" spans="1:4" ht="12.75">
      <c r="A6" s="371" t="s">
        <v>898</v>
      </c>
      <c r="B6" s="372" t="s">
        <v>481</v>
      </c>
      <c r="C6" s="373">
        <v>9613059</v>
      </c>
      <c r="D6" s="373">
        <v>9572832</v>
      </c>
    </row>
    <row r="7" spans="1:4" ht="12.75">
      <c r="A7" s="371" t="s">
        <v>900</v>
      </c>
      <c r="B7" s="372" t="s">
        <v>482</v>
      </c>
      <c r="C7" s="373">
        <v>22512</v>
      </c>
      <c r="D7" s="373">
        <v>20637</v>
      </c>
    </row>
    <row r="8" spans="1:4" ht="12.75">
      <c r="A8" s="371" t="s">
        <v>902</v>
      </c>
      <c r="B8" s="372" t="s">
        <v>483</v>
      </c>
      <c r="C8" s="373">
        <v>7332681</v>
      </c>
      <c r="D8" s="373">
        <v>7273332</v>
      </c>
    </row>
    <row r="9" spans="1:4" ht="12.75">
      <c r="A9" s="371" t="s">
        <v>904</v>
      </c>
      <c r="B9" s="372" t="s">
        <v>484</v>
      </c>
      <c r="C9" s="373">
        <v>78971</v>
      </c>
      <c r="D9" s="373">
        <v>78985</v>
      </c>
    </row>
    <row r="10" spans="1:4" ht="12.75">
      <c r="A10" s="371" t="s">
        <v>906</v>
      </c>
      <c r="B10" s="372" t="s">
        <v>485</v>
      </c>
      <c r="C10" s="373">
        <v>2178895</v>
      </c>
      <c r="D10" s="373">
        <v>2199878</v>
      </c>
    </row>
    <row r="11" spans="1:4" ht="12.75">
      <c r="A11" s="371" t="s">
        <v>908</v>
      </c>
      <c r="B11" s="372" t="s">
        <v>486</v>
      </c>
      <c r="C11" s="373">
        <v>163415</v>
      </c>
      <c r="D11" s="373">
        <v>215139</v>
      </c>
    </row>
    <row r="12" spans="1:4" ht="12.75">
      <c r="A12" s="371" t="s">
        <v>910</v>
      </c>
      <c r="B12" s="372" t="s">
        <v>487</v>
      </c>
      <c r="C12" s="373">
        <v>5857</v>
      </c>
      <c r="D12" s="373">
        <v>5394</v>
      </c>
    </row>
    <row r="13" spans="1:4" ht="12.75">
      <c r="A13" s="371" t="s">
        <v>912</v>
      </c>
      <c r="B13" s="372" t="s">
        <v>488</v>
      </c>
      <c r="C13" s="373">
        <v>68415</v>
      </c>
      <c r="D13" s="373">
        <v>175973</v>
      </c>
    </row>
    <row r="14" spans="1:4" ht="12.75">
      <c r="A14" s="371" t="s">
        <v>914</v>
      </c>
      <c r="B14" s="372" t="s">
        <v>489</v>
      </c>
      <c r="C14" s="373">
        <v>0</v>
      </c>
      <c r="D14" s="373">
        <v>0</v>
      </c>
    </row>
    <row r="15" spans="1:4" ht="12.75">
      <c r="A15" s="371" t="s">
        <v>916</v>
      </c>
      <c r="B15" s="372" t="s">
        <v>490</v>
      </c>
      <c r="C15" s="373">
        <v>10915</v>
      </c>
      <c r="D15" s="373">
        <v>17376</v>
      </c>
    </row>
    <row r="16" spans="1:4" ht="12.75">
      <c r="A16" s="371" t="s">
        <v>918</v>
      </c>
      <c r="B16" s="372" t="s">
        <v>491</v>
      </c>
      <c r="C16" s="373">
        <v>78228</v>
      </c>
      <c r="D16" s="373">
        <v>16396</v>
      </c>
    </row>
    <row r="17" spans="1:4" ht="12.75">
      <c r="A17" s="374" t="s">
        <v>920</v>
      </c>
      <c r="B17" s="375" t="s">
        <v>492</v>
      </c>
      <c r="C17" s="376">
        <v>9776474</v>
      </c>
      <c r="D17" s="376">
        <v>9787971</v>
      </c>
    </row>
    <row r="18" spans="1:4" ht="12.75">
      <c r="A18" s="371" t="s">
        <v>896</v>
      </c>
      <c r="B18" s="377" t="s">
        <v>78</v>
      </c>
      <c r="C18" s="73"/>
      <c r="D18" s="73"/>
    </row>
    <row r="19" spans="1:4" ht="12.75">
      <c r="A19" s="371" t="s">
        <v>922</v>
      </c>
      <c r="B19" s="372" t="s">
        <v>493</v>
      </c>
      <c r="C19" s="373">
        <v>8943700</v>
      </c>
      <c r="D19" s="373">
        <v>9092454</v>
      </c>
    </row>
    <row r="20" spans="1:4" ht="12.75">
      <c r="A20" s="371" t="s">
        <v>924</v>
      </c>
      <c r="B20" s="372" t="s">
        <v>494</v>
      </c>
      <c r="C20" s="373">
        <v>300044</v>
      </c>
      <c r="D20" s="373">
        <v>310000</v>
      </c>
    </row>
    <row r="21" spans="1:4" ht="12.75">
      <c r="A21" s="371" t="s">
        <v>926</v>
      </c>
      <c r="B21" s="372" t="s">
        <v>495</v>
      </c>
      <c r="C21" s="373">
        <v>8643656</v>
      </c>
      <c r="D21" s="373">
        <v>8782454</v>
      </c>
    </row>
    <row r="22" spans="1:4" ht="12.75">
      <c r="A22" s="371" t="s">
        <v>928</v>
      </c>
      <c r="B22" s="372" t="s">
        <v>496</v>
      </c>
      <c r="C22" s="373">
        <v>0</v>
      </c>
      <c r="D22" s="373">
        <v>0</v>
      </c>
    </row>
    <row r="23" spans="1:4" ht="12.75">
      <c r="A23" s="371" t="s">
        <v>930</v>
      </c>
      <c r="B23" s="372" t="s">
        <v>497</v>
      </c>
      <c r="C23" s="373">
        <v>3092</v>
      </c>
      <c r="D23" s="373">
        <v>31146</v>
      </c>
    </row>
    <row r="24" spans="1:4" ht="12.75">
      <c r="A24" s="371" t="s">
        <v>932</v>
      </c>
      <c r="B24" s="372" t="s">
        <v>498</v>
      </c>
      <c r="C24" s="373">
        <v>3092</v>
      </c>
      <c r="D24" s="373">
        <v>31146</v>
      </c>
    </row>
    <row r="25" spans="1:4" ht="12.75">
      <c r="A25" s="371" t="s">
        <v>934</v>
      </c>
      <c r="B25" s="372" t="s">
        <v>499</v>
      </c>
      <c r="C25" s="373">
        <v>0</v>
      </c>
      <c r="D25" s="373">
        <v>0</v>
      </c>
    </row>
    <row r="26" spans="1:4" ht="12.75">
      <c r="A26" s="371" t="s">
        <v>936</v>
      </c>
      <c r="B26" s="372" t="s">
        <v>500</v>
      </c>
      <c r="C26" s="373">
        <v>829682</v>
      </c>
      <c r="D26" s="373">
        <v>664371</v>
      </c>
    </row>
    <row r="27" spans="1:4" ht="12.75">
      <c r="A27" s="371" t="s">
        <v>938</v>
      </c>
      <c r="B27" s="372" t="s">
        <v>501</v>
      </c>
      <c r="C27" s="373">
        <v>469855</v>
      </c>
      <c r="D27" s="373">
        <v>453451</v>
      </c>
    </row>
    <row r="28" spans="1:4" ht="12.75">
      <c r="A28" s="371" t="s">
        <v>940</v>
      </c>
      <c r="B28" s="372" t="s">
        <v>502</v>
      </c>
      <c r="C28" s="373">
        <v>273776</v>
      </c>
      <c r="D28" s="373">
        <v>208294</v>
      </c>
    </row>
    <row r="29" spans="1:4" ht="12.75">
      <c r="A29" s="371" t="s">
        <v>942</v>
      </c>
      <c r="B29" s="372" t="s">
        <v>503</v>
      </c>
      <c r="C29" s="373">
        <v>86051</v>
      </c>
      <c r="D29" s="373">
        <v>2626</v>
      </c>
    </row>
    <row r="30" spans="1:4" s="80" customFormat="1" ht="12.75">
      <c r="A30" s="374" t="s">
        <v>944</v>
      </c>
      <c r="B30" s="375" t="s">
        <v>504</v>
      </c>
      <c r="C30" s="376">
        <v>9776474</v>
      </c>
      <c r="D30" s="376">
        <v>9787971</v>
      </c>
    </row>
  </sheetData>
  <mergeCells count="2">
    <mergeCell ref="A2:D2"/>
    <mergeCell ref="A1:D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Nagykáta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PMH</dc:creator>
  <cp:keywords/>
  <dc:description/>
  <cp:lastModifiedBy>User</cp:lastModifiedBy>
  <cp:lastPrinted>2013-05-06T13:42:45Z</cp:lastPrinted>
  <dcterms:created xsi:type="dcterms:W3CDTF">2012-06-04T07:19:34Z</dcterms:created>
  <dcterms:modified xsi:type="dcterms:W3CDTF">2013-05-16T08:28:58Z</dcterms:modified>
  <cp:category/>
  <cp:version/>
  <cp:contentType/>
  <cp:contentStatus/>
</cp:coreProperties>
</file>